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150" firstSheet="4" activeTab="4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0" hidden="1">EN_work!$B$1:$T$194</definedName>
    <definedName name="_xlnm._FilterDatabase" localSheetId="4" hidden="1">'Bond list-EN'!$A$3:$K$310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<sst xmlns="http://schemas.openxmlformats.org/spreadsheetml/2006/main" count="4239" uniqueCount="1696">
  <si>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</si>
  <si>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</si>
  <si>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</si>
  <si>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</si>
  <si>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</si>
  <si>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</si>
  <si>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</si>
  <si>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</si>
  <si>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</si>
  <si>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</si>
  <si>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</si>
  <si>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</si>
  <si>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</si>
  <si>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</si>
  <si>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</si>
  <si>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</si>
  <si>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</si>
  <si>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</si>
  <si>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</si>
  <si>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</si>
  <si>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</si>
  <si>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</si>
  <si>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</si>
  <si>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</si>
  <si>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</si>
  <si>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</si>
  <si>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</si>
  <si>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</si>
  <si>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</si>
  <si>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</si>
  <si>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</si>
  <si>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</si>
  <si>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</si>
  <si>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</si>
  <si>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</si>
  <si>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</si>
  <si>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</si>
  <si>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</si>
  <si>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</si>
  <si>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</si>
  <si>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</si>
  <si>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</si>
  <si>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</si>
  <si>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</si>
  <si>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</si>
  <si>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</si>
  <si>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</si>
  <si>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</si>
  <si>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</si>
  <si>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</si>
  <si>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</si>
  <si>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</si>
  <si>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</si>
  <si>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</si>
  <si>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</si>
  <si>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</si>
  <si>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</si>
  <si>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</si>
  <si>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</si>
  <si>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</si>
  <si>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</si>
  <si>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</si>
  <si>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</si>
  <si>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</si>
  <si>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</si>
  <si>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</si>
  <si>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</si>
  <si>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</si>
  <si>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</si>
  <si>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</si>
  <si>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</si>
  <si>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</si>
  <si>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</si>
  <si>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</si>
  <si>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</si>
  <si>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</si>
  <si>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</si>
  <si>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</si>
  <si>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</si>
  <si>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</si>
  <si>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</si>
  <si>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</si>
  <si>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</si>
  <si>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</si>
  <si>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</si>
  <si>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</si>
  <si>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</si>
  <si>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</si>
  <si>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</si>
  <si>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</si>
  <si>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</si>
  <si>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</si>
  <si>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</si>
  <si>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</si>
  <si>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</si>
  <si>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</si>
  <si>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</si>
  <si>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</si>
  <si>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</si>
  <si>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</si>
  <si>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</si>
  <si>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</si>
  <si>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</si>
  <si>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</si>
  <si>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</si>
  <si>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</si>
  <si>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</si>
  <si>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</si>
  <si>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</si>
  <si>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</si>
  <si>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</si>
  <si>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</si>
  <si>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</si>
  <si>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</si>
  <si>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</si>
  <si>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</si>
  <si>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</si>
  <si>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</si>
  <si>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</si>
  <si>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</si>
  <si>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</si>
  <si>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</si>
  <si>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</si>
  <si>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</si>
  <si>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</si>
  <si>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</si>
  <si>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</si>
  <si>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</si>
  <si>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</si>
  <si>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</si>
  <si>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</si>
  <si>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</si>
  <si>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</si>
  <si>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</si>
  <si>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</si>
  <si>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</si>
  <si>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</si>
  <si>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</si>
  <si>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</si>
  <si>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</si>
  <si>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</si>
  <si>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</si>
  <si>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</si>
  <si>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</si>
  <si>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</si>
  <si>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</si>
  <si>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</si>
  <si>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</si>
  <si>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</si>
  <si>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</si>
  <si>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</si>
  <si>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</si>
  <si>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</si>
  <si>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</si>
  <si>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</si>
  <si>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</si>
  <si>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</si>
  <si>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</si>
  <si>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</si>
  <si>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</si>
  <si>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</si>
  <si>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</si>
  <si>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</si>
  <si>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</si>
  <si>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</si>
  <si>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</si>
  <si>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</si>
  <si>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</si>
  <si>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</si>
  <si>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</si>
  <si>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</si>
  <si>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</si>
  <si>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</si>
  <si>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</si>
  <si>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</si>
  <si>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</si>
  <si>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</si>
  <si>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</si>
  <si>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</si>
  <si>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</si>
  <si>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</si>
  <si>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</si>
  <si>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</si>
  <si>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</si>
  <si>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</si>
  <si>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</si>
  <si>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</si>
  <si>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</si>
  <si>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</si>
  <si>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</si>
  <si>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</si>
  <si>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</si>
  <si>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</si>
  <si>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</si>
  <si>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</si>
  <si>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</si>
  <si>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</si>
  <si>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</si>
  <si>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</si>
  <si>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</si>
  <si>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</si>
  <si>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</si>
  <si>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</si>
  <si>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</si>
  <si>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</si>
  <si>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</si>
  <si>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</si>
  <si>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</si>
  <si>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</si>
  <si>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</si>
  <si>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</si>
  <si>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</si>
  <si>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</si>
  <si>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</si>
  <si>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</si>
  <si>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</si>
  <si>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</si>
  <si>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</si>
  <si>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</si>
  <si>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</si>
  <si>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</si>
  <si>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</si>
  <si>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</si>
  <si>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</si>
  <si>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</si>
  <si>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</si>
  <si>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</si>
  <si>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</si>
  <si>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</si>
  <si>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</si>
  <si>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</si>
  <si>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</si>
  <si>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</si>
  <si>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</si>
  <si>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</si>
  <si>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</si>
  <si>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</si>
  <si>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</si>
  <si>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</si>
  <si>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</si>
  <si>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</si>
  <si>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</si>
  <si>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</si>
  <si>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</si>
  <si>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</si>
  <si>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</si>
  <si>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</si>
  <si>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</si>
  <si>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</si>
  <si>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</si>
  <si>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</si>
  <si>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</si>
  <si>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</si>
  <si>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</si>
  <si>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</si>
  <si>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</si>
  <si>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</si>
  <si>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</si>
  <si>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</si>
  <si>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</si>
  <si>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</si>
  <si>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</si>
  <si>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</si>
  <si>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</si>
  <si>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</si>
  <si>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</si>
  <si>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</si>
  <si>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</si>
  <si>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</si>
  <si>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</si>
  <si>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</si>
  <si>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</si>
  <si>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</si>
  <si>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</si>
  <si>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</si>
  <si>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</si>
  <si>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</si>
  <si>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</si>
  <si>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</si>
  <si>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charset val="134"/>
      </rPr>
      <t>tiancheng Leasinggn002</t>
    </r>
    <r>
      <rPr>
        <sz val="10"/>
        <rFont val="Arial"/>
        <charset val="134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</si>
  <si>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</si>
  <si>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</si>
  <si>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</si>
  <si>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</si>
  <si>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</si>
  <si>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</si>
  <si>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</si>
  <si>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</si>
  <si>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</si>
  <si>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</si>
  <si>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</si>
  <si>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</si>
  <si>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</si>
  <si>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</si>
  <si>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</si>
  <si>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</si>
  <si>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</si>
  <si>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</si>
  <si>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</si>
  <si>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</si>
  <si>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</si>
  <si>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</si>
  <si>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</si>
  <si>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</si>
  <si>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</si>
  <si>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</si>
  <si>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</si>
  <si>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</si>
  <si>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</si>
  <si>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</si>
  <si>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</si>
  <si>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</si>
  <si>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</si>
  <si>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</si>
  <si>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</si>
  <si>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</si>
  <si>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</si>
  <si>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</si>
  <si>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</si>
  <si>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</si>
  <si>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</si>
  <si>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</si>
  <si>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</si>
  <si>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</si>
  <si>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</si>
  <si>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</si>
  <si>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</si>
  <si>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</si>
  <si>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</si>
  <si>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</si>
  <si>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</si>
  <si>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</si>
  <si>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</si>
  <si>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</si>
  <si>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</si>
  <si>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</si>
  <si>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</si>
  <si>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</si>
  <si>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</si>
  <si>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</si>
  <si>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</si>
  <si>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</si>
  <si>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</si>
  <si>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</si>
  <si>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</si>
  <si>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</si>
  <si>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</si>
  <si>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</si>
  <si>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</si>
  <si>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</si>
  <si>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</si>
  <si>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</si>
  <si>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</si>
  <si>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</si>
  <si>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</si>
  <si>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</si>
  <si>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</si>
  <si>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</si>
  <si>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</si>
  <si>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</si>
  <si>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</si>
  <si>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</si>
  <si>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</si>
  <si>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</si>
  <si>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</si>
  <si>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</si>
  <si>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</si>
  <si>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</si>
  <si>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</si>
  <si>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</si>
  <si>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</si>
  <si>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</si>
  <si>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</si>
  <si>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</si>
  <si>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</si>
  <si>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</si>
  <si>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</si>
  <si>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</si>
  <si>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</si>
  <si>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</si>
  <si>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</si>
  <si>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</si>
  <si>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</si>
  <si>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</si>
  <si>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</si>
  <si>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</si>
  <si>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</si>
  <si>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</si>
  <si>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</si>
  <si>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</si>
  <si>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</si>
  <si>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</si>
  <si>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</si>
  <si>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</si>
  <si>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</si>
  <si>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</si>
  <si>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</si>
  <si>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</si>
  <si>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</si>
  <si>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</si>
  <si>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</si>
  <si>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</si>
  <si>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</si>
  <si>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</si>
  <si>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</si>
  <si>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</si>
  <si>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</si>
  <si>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</si>
  <si>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</si>
  <si>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</si>
  <si>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</si>
  <si>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</si>
  <si>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</si>
  <si>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</si>
  <si>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</si>
  <si>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</si>
  <si>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</si>
  <si>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</si>
  <si>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</si>
  <si>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</si>
  <si>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</si>
  <si>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</si>
  <si>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</si>
  <si>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</si>
  <si>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</si>
  <si>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</si>
  <si>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</si>
  <si>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</si>
  <si>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</si>
  <si>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</si>
  <si>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</si>
  <si>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</si>
  <si>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</si>
  <si>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</si>
  <si>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</si>
  <si>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</si>
  <si>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</si>
  <si>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</si>
  <si>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</si>
  <si>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</si>
  <si>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</si>
  <si>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</si>
  <si>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</si>
  <si>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</si>
  <si>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</si>
  <si>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</si>
  <si>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</si>
  <si>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</si>
  <si>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</si>
  <si>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</si>
  <si>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</si>
  <si>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</si>
  <si>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</si>
  <si>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</si>
  <si>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</si>
  <si>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</si>
  <si>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</si>
  <si>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</si>
  <si>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</si>
  <si>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</si>
  <si>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</si>
  <si>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</si>
  <si>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</si>
  <si>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</si>
  <si>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</si>
  <si>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</si>
  <si>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</si>
  <si>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</si>
  <si>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</si>
  <si>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</si>
  <si>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</si>
  <si>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</si>
  <si>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</si>
  <si>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</si>
  <si>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</si>
  <si>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</si>
  <si>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</si>
  <si>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</si>
  <si>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</si>
  <si>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</si>
  <si>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</si>
  <si>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</si>
  <si>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</si>
  <si>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</si>
  <si>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</si>
  <si>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</si>
  <si>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</si>
  <si>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</si>
  <si>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</si>
  <si>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</si>
  <si>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</si>
  <si>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</si>
  <si>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</si>
  <si>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</si>
  <si>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</si>
  <si>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</si>
  <si>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</si>
  <si>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</si>
  <si>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</si>
  <si>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charset val="134"/>
      </rPr>
      <t>类别</t>
    </r>
  </si>
  <si>
    <t>Ticker full name</t>
  </si>
  <si>
    <r>
      <rPr>
        <sz val="10"/>
        <rFont val="宋体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</si>
  <si>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</si>
  <si>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</si>
  <si>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</si>
  <si>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</si>
  <si>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</si>
  <si>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</si>
  <si>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</si>
  <si>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</si>
  <si>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</si>
  <si>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</si>
  <si>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</si>
  <si>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</si>
  <si>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</si>
  <si>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</si>
  <si>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</si>
  <si>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</si>
  <si>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</si>
  <si>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</si>
  <si>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</si>
  <si>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</si>
  <si>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</si>
  <si>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</si>
  <si>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</si>
  <si>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</si>
  <si>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</si>
  <si>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</si>
  <si>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</si>
  <si>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</si>
  <si>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</si>
  <si>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</si>
  <si>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</si>
  <si>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</si>
  <si>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</si>
  <si>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</si>
  <si>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</si>
  <si>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</si>
  <si>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</si>
  <si>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</si>
  <si>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</si>
  <si>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</si>
  <si>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</si>
  <si>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</si>
  <si>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</si>
  <si>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</si>
  <si>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</si>
  <si>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</si>
  <si>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</si>
  <si>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</si>
  <si>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</si>
  <si>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</si>
  <si>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</si>
  <si>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</si>
  <si>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</si>
  <si>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</si>
  <si>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</si>
  <si>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</si>
  <si>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</si>
  <si>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</si>
  <si>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</si>
  <si>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</si>
  <si>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</si>
  <si>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</si>
  <si>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</si>
  <si>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</si>
  <si>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</si>
  <si>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</si>
  <si>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</si>
  <si>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</si>
  <si>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</si>
  <si>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</si>
  <si>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</si>
  <si>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</si>
  <si>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</si>
  <si>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</si>
  <si>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</si>
  <si>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</si>
  <si>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</si>
  <si>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</si>
  <si>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</si>
  <si>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</si>
  <si>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</si>
  <si>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</si>
  <si>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</si>
  <si>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</si>
  <si>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</si>
  <si>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</si>
  <si>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</si>
  <si>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</si>
  <si>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</si>
  <si>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</si>
  <si>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</si>
  <si>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</si>
  <si>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</si>
  <si>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</si>
  <si>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</si>
  <si>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</si>
  <si>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</si>
  <si>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</si>
  <si>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</si>
  <si>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</si>
  <si>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</si>
  <si>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charset val="134"/>
      </rPr>
      <t>可持续挂钩</t>
    </r>
  </si>
  <si>
    <r>
      <rPr>
        <sz val="10"/>
        <rFont val="Arial"/>
        <charset val="134"/>
      </rPr>
      <t>22</t>
    </r>
    <r>
      <rPr>
        <sz val="10"/>
        <rFont val="微软雅黑"/>
        <charset val="134"/>
      </rPr>
      <t>华能水电</t>
    </r>
    <r>
      <rPr>
        <sz val="10"/>
        <rFont val="Arial"/>
        <charset val="134"/>
      </rPr>
      <t>GN001(</t>
    </r>
    <r>
      <rPr>
        <sz val="10"/>
        <rFont val="微软雅黑"/>
        <charset val="134"/>
      </rPr>
      <t>可持续挂钩</t>
    </r>
    <r>
      <rPr>
        <sz val="10"/>
        <rFont val="Arial"/>
        <charset val="134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</si>
  <si>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</si>
  <si>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</si>
  <si>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</si>
  <si>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</si>
  <si>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</si>
  <si>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</si>
  <si>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</si>
  <si>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</si>
  <si>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</si>
  <si>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</si>
  <si>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</si>
  <si>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</si>
  <si>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</si>
  <si>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</si>
  <si>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</si>
  <si>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</si>
  <si>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</si>
  <si>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</si>
  <si>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</si>
  <si>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</si>
  <si>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</si>
  <si>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</si>
  <si>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</si>
  <si>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charset val="134"/>
      </rPr>
      <t>权益出资</t>
    </r>
  </si>
  <si>
    <r>
      <rPr>
        <sz val="10"/>
        <rFont val="Arial"/>
        <charset val="134"/>
      </rPr>
      <t>21</t>
    </r>
    <r>
      <rPr>
        <sz val="10"/>
        <rFont val="微软雅黑"/>
        <charset val="134"/>
      </rPr>
      <t>云能投</t>
    </r>
    <r>
      <rPr>
        <sz val="10"/>
        <rFont val="Arial"/>
        <charset val="134"/>
      </rPr>
      <t>GN001(</t>
    </r>
    <r>
      <rPr>
        <sz val="10"/>
        <rFont val="微软雅黑"/>
        <charset val="134"/>
      </rPr>
      <t>权益出资</t>
    </r>
    <r>
      <rPr>
        <sz val="10"/>
        <rFont val="Arial"/>
        <charset val="134"/>
      </rPr>
      <t>)</t>
    </r>
  </si>
  <si>
    <t>Equity-funded Bond</t>
  </si>
  <si>
    <t>21川能投GN001(权益出资)</t>
  </si>
  <si>
    <r>
      <rPr>
        <sz val="10"/>
        <rFont val="宋体"/>
        <charset val="134"/>
      </rPr>
      <t>专项乡村振兴</t>
    </r>
  </si>
  <si>
    <r>
      <rPr>
        <sz val="10"/>
        <rFont val="Arial"/>
        <charset val="134"/>
      </rPr>
      <t>22</t>
    </r>
    <r>
      <rPr>
        <sz val="10"/>
        <rFont val="微软雅黑"/>
        <charset val="134"/>
      </rPr>
      <t>华东勘测</t>
    </r>
    <r>
      <rPr>
        <sz val="10"/>
        <rFont val="Arial"/>
        <charset val="134"/>
      </rPr>
      <t>MTN001(</t>
    </r>
    <r>
      <rPr>
        <sz val="10"/>
        <rFont val="微软雅黑"/>
        <charset val="134"/>
      </rPr>
      <t>专项乡村振兴</t>
    </r>
    <r>
      <rPr>
        <sz val="10"/>
        <rFont val="Arial"/>
        <charset val="134"/>
      </rPr>
      <t>)</t>
    </r>
  </si>
  <si>
    <t>Special Rural Revitalization Bond</t>
  </si>
  <si>
    <t>23融和融资GN002(专项乡村振兴)</t>
  </si>
  <si>
    <r>
      <rPr>
        <sz val="10"/>
        <rFont val="宋体"/>
        <charset val="134"/>
      </rPr>
      <t>革命老区</t>
    </r>
  </si>
  <si>
    <r>
      <rPr>
        <sz val="10"/>
        <rFont val="Arial"/>
        <charset val="134"/>
      </rPr>
      <t>21</t>
    </r>
    <r>
      <rPr>
        <sz val="10"/>
        <rFont val="微软雅黑"/>
        <charset val="134"/>
      </rPr>
      <t>福瑞能源</t>
    </r>
    <r>
      <rPr>
        <sz val="10"/>
        <rFont val="Arial"/>
        <charset val="134"/>
      </rPr>
      <t>GN003(</t>
    </r>
    <r>
      <rPr>
        <sz val="10"/>
        <rFont val="微软雅黑"/>
        <charset val="134"/>
      </rPr>
      <t>革命老区</t>
    </r>
    <r>
      <rPr>
        <sz val="10"/>
        <rFont val="Arial"/>
        <charset val="134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</si>
  <si>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</si>
  <si>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</si>
  <si>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</si>
  <si>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</si>
  <si>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</si>
  <si>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</si>
  <si>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</si>
  <si>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</si>
  <si>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</si>
  <si>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</si>
  <si>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</si>
  <si>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</si>
  <si>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</si>
  <si>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</si>
  <si>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</si>
  <si>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</si>
  <si>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</si>
  <si>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</si>
  <si>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</si>
  <si>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</si>
  <si>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</si>
  <si>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</si>
  <si>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</si>
  <si>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</si>
  <si>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</si>
  <si>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</si>
  <si>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</si>
  <si>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</si>
  <si>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</si>
  <si>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</si>
  <si>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</si>
  <si>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</si>
  <si>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</si>
  <si>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</si>
  <si>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</si>
  <si>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</si>
  <si>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</si>
  <si>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</si>
  <si>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</si>
  <si>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</si>
  <si>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</si>
  <si>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</si>
  <si>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</si>
  <si>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</si>
  <si>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</si>
  <si>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</si>
  <si>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</si>
  <si>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</si>
  <si>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</si>
  <si>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</si>
  <si>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</si>
  <si>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</si>
  <si>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</si>
  <si>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</si>
  <si>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</si>
  <si>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</si>
  <si>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</si>
  <si>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</si>
  <si>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</si>
  <si>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</si>
  <si>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</si>
  <si>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</si>
  <si>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</si>
  <si>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</si>
  <si>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</si>
  <si>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</si>
  <si>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</si>
  <si>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</si>
  <si>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</si>
  <si>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</si>
  <si>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</si>
  <si>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</si>
  <si>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</si>
  <si>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</si>
  <si>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</si>
  <si>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</si>
  <si>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</si>
  <si>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</si>
  <si>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</si>
  <si>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</si>
  <si>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</si>
  <si>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</si>
  <si>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</si>
  <si>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</si>
  <si>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</si>
  <si>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</si>
  <si>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</si>
  <si>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</si>
  <si>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</si>
  <si>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</si>
  <si>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</si>
  <si>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</si>
  <si>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</si>
  <si>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</si>
  <si>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</si>
  <si>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</si>
  <si>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</si>
  <si>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</si>
  <si>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</si>
  <si>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</si>
  <si>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</si>
  <si>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</si>
  <si>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</si>
  <si>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</si>
  <si>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</si>
  <si>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</si>
  <si>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</si>
  <si>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</si>
  <si>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</si>
  <si>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</si>
  <si>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</si>
  <si>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</si>
  <si>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</si>
  <si>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charset val="134"/>
      </rPr>
      <t>23</t>
    </r>
    <r>
      <rPr>
        <sz val="10"/>
        <rFont val="微软雅黑"/>
        <charset val="134"/>
      </rPr>
      <t>吉林电力</t>
    </r>
    <r>
      <rPr>
        <sz val="10"/>
        <rFont val="Arial"/>
        <charset val="134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</si>
  <si>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</si>
  <si>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</si>
  <si>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</si>
  <si>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</si>
  <si>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</si>
  <si>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</si>
  <si>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</si>
  <si>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</si>
  <si>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</si>
  <si>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</si>
  <si>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</si>
  <si>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</si>
  <si>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</si>
  <si>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</si>
  <si>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</si>
  <si>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</si>
  <si>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</si>
  <si>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</si>
  <si>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</si>
  <si>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</si>
  <si>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</si>
  <si>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</si>
  <si>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</si>
  <si>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</si>
  <si>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</si>
  <si>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</si>
  <si>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</si>
  <si>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</si>
  <si>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</si>
  <si>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</si>
  <si>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</si>
  <si>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</si>
  <si>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</si>
  <si>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</si>
  <si>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</si>
  <si>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</si>
  <si>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</si>
  <si>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</si>
  <si>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</si>
  <si>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</si>
  <si>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</si>
  <si>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</si>
  <si>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</si>
  <si>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</si>
  <si>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</si>
  <si>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</si>
  <si>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</si>
  <si>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</si>
  <si>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</si>
  <si>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</si>
  <si>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</si>
  <si>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</si>
  <si>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</si>
  <si>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</si>
  <si>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</si>
  <si>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</si>
  <si>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</si>
  <si>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</si>
  <si>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</si>
  <si>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</si>
  <si>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</si>
  <si>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</si>
  <si>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</si>
  <si>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</si>
  <si>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</si>
  <si>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</si>
  <si>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</si>
  <si>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</si>
  <si>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</si>
  <si>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</si>
  <si>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</si>
  <si>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</si>
  <si>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</si>
  <si>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</si>
  <si>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</si>
  <si>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</si>
  <si>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</si>
  <si>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</si>
  <si>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</si>
  <si>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</si>
  <si>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</si>
  <si>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</si>
  <si>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</si>
  <si>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</si>
  <si>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>List of CGT-aligned Chinese Green Bonds (February 2026 version)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</si>
  <si>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</si>
  <si>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</si>
  <si>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</si>
  <si>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</si>
  <si>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</si>
  <si>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</si>
  <si>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</si>
  <si>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</si>
  <si>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</si>
  <si>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</si>
  <si>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</si>
  <si>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</si>
  <si>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</si>
  <si>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</si>
  <si>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</si>
  <si>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</si>
  <si>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</si>
  <si>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</si>
  <si>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</si>
  <si>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</si>
  <si>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</si>
  <si>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</si>
  <si>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</si>
  <si>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</si>
  <si>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</si>
  <si>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</si>
  <si>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</si>
  <si>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</si>
  <si>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</si>
  <si>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</si>
  <si>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</si>
  <si>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</si>
  <si>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</si>
  <si>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</si>
  <si>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</si>
  <si>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</si>
  <si>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</si>
  <si>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</si>
  <si>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</si>
  <si>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</si>
  <si>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</si>
  <si>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</si>
  <si>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</si>
  <si>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</si>
  <si>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</si>
  <si>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</si>
  <si>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</si>
  <si>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</si>
  <si>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</si>
  <si>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</si>
  <si>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</si>
  <si>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</si>
  <si>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</si>
  <si>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</si>
  <si>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</si>
  <si>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</si>
  <si>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</si>
  <si>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</si>
  <si>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</si>
  <si>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</si>
  <si>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</si>
  <si>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</si>
  <si>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</si>
  <si>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</si>
  <si>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</si>
  <si>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</si>
  <si>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</si>
  <si>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</si>
  <si>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</si>
  <si>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</si>
  <si>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</si>
  <si>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</si>
  <si>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</si>
  <si>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</si>
  <si>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</si>
  <si>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</si>
  <si>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</si>
  <si>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</si>
  <si>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</si>
  <si>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</si>
  <si>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</si>
  <si>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</si>
  <si>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</si>
  <si>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</si>
  <si>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</si>
  <si>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</si>
  <si>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</si>
  <si>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</si>
  <si>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</si>
  <si>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</si>
  <si>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</si>
  <si>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</si>
  <si>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</si>
  <si>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</si>
  <si>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</si>
  <si>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</si>
  <si>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</si>
  <si>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</si>
  <si>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</si>
  <si>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</si>
  <si>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</si>
  <si>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</si>
  <si>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</si>
  <si>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</si>
  <si>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</si>
  <si>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</si>
  <si>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</si>
  <si>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</si>
  <si>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</si>
  <si>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</si>
  <si>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</si>
  <si>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</si>
  <si>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</si>
  <si>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</si>
  <si>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</si>
  <si>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</si>
  <si>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</si>
  <si>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</si>
  <si>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</si>
  <si>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</si>
  <si>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</si>
  <si>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</si>
  <si>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</si>
  <si>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</si>
  <si>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</si>
  <si>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</si>
  <si>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</si>
  <si>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</si>
  <si>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</si>
  <si>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</si>
  <si>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</si>
  <si>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</si>
  <si>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</si>
  <si>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</si>
  <si>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</si>
  <si>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</si>
  <si>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NanChang Railway Transit Group Co., Ltd.</t>
  </si>
  <si>
    <t>102381582</t>
  </si>
  <si>
    <t>CND10006PQ04</t>
  </si>
  <si>
    <t>CNNP RICH ENERGY MTN 23(001) B (CN BOND)</t>
  </si>
  <si>
    <t>Cnnc Rich Energy Corporation Limited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</si>
  <si>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</si>
  <si>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</si>
  <si>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</si>
  <si>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</si>
  <si>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</si>
  <si>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</si>
  <si>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</si>
  <si>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</si>
  <si>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</si>
  <si>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</si>
  <si>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</si>
  <si>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</si>
  <si>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</si>
  <si>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</si>
  <si>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</si>
  <si>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</si>
  <si>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</si>
  <si>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</si>
  <si>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</si>
  <si>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</si>
  <si>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</si>
  <si>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</si>
  <si>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</si>
  <si>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</si>
  <si>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</si>
  <si>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</si>
  <si>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</si>
  <si>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</si>
  <si>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</si>
  <si>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</si>
  <si>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</si>
  <si>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</si>
  <si>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</si>
  <si>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</si>
  <si>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</si>
  <si>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</si>
  <si>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</si>
  <si>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</si>
  <si>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</si>
  <si>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</si>
  <si>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</si>
  <si>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</si>
  <si>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</si>
  <si>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</si>
  <si>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</si>
  <si>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</si>
  <si>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</si>
  <si>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</si>
  <si>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</si>
  <si>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</si>
  <si>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</si>
  <si>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</si>
  <si>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</si>
  <si>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</si>
  <si>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</si>
  <si>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</si>
  <si>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</si>
  <si>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</si>
  <si>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</si>
  <si>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</si>
  <si>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</si>
  <si>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</si>
  <si>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</si>
  <si>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</si>
  <si>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</si>
  <si>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</si>
  <si>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</si>
  <si>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</si>
  <si>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</si>
  <si>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</si>
  <si>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</si>
  <si>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</si>
  <si>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</si>
  <si>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</si>
  <si>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</si>
  <si>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</si>
  <si>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</si>
  <si>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</si>
  <si>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</si>
  <si>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</si>
  <si>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</si>
  <si>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</si>
  <si>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</si>
  <si>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</si>
  <si>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</si>
  <si>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</si>
  <si>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</si>
  <si>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</si>
  <si>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</si>
  <si>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</si>
  <si>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</si>
  <si>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</si>
  <si>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</si>
  <si>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</si>
  <si>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</si>
  <si>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</si>
  <si>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</si>
  <si>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</si>
  <si>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</si>
  <si>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</si>
  <si>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</si>
  <si>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</si>
  <si>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</si>
  <si>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</si>
  <si>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</si>
  <si>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</si>
  <si>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</si>
  <si>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</si>
  <si>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</si>
  <si>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</si>
  <si>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</si>
  <si>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</si>
  <si>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</si>
  <si>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</si>
  <si>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</si>
  <si>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</si>
  <si>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</si>
  <si>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</si>
  <si>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</si>
  <si>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</si>
  <si>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</si>
  <si>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</si>
  <si>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</si>
  <si>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</si>
  <si>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</si>
  <si>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</si>
  <si>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</si>
  <si>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</si>
  <si>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</si>
  <si>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</si>
  <si>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</si>
  <si>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</si>
  <si>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</si>
  <si>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</si>
  <si>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</si>
  <si>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</si>
  <si>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</si>
  <si>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</si>
  <si>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</si>
  <si>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</si>
  <si>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</si>
  <si>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</si>
  <si>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</si>
  <si>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</si>
  <si>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</si>
  <si>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</si>
  <si>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</si>
  <si>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</si>
  <si>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</si>
  <si>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</si>
  <si>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</si>
  <si>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</si>
  <si>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</si>
  <si>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</si>
  <si>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</si>
  <si>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</si>
  <si>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</si>
  <si>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</si>
  <si>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</si>
  <si>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</si>
  <si>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</si>
  <si>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</si>
  <si>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</si>
  <si>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</si>
  <si>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</si>
  <si>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</si>
  <si>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</si>
  <si>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</si>
  <si>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</si>
  <si>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</si>
  <si>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</si>
  <si>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</si>
  <si>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</si>
  <si>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</si>
  <si>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</si>
  <si>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</si>
  <si>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</si>
  <si>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</si>
  <si>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</si>
  <si>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</si>
  <si>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</si>
  <si>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</si>
  <si>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</si>
  <si>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</si>
  <si>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</si>
  <si>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</si>
  <si>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</si>
  <si>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</si>
  <si>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</si>
  <si>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</si>
  <si>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</si>
  <si>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</si>
  <si>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</si>
  <si>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</si>
  <si>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</si>
  <si>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</si>
  <si>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</si>
  <si>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</si>
  <si>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</si>
  <si>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</si>
  <si>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</si>
  <si>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</si>
  <si>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</si>
  <si>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</si>
  <si>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</si>
  <si>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</si>
  <si>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</si>
  <si>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</si>
  <si>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</si>
  <si>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</si>
  <si>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</si>
  <si>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</si>
  <si>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</si>
  <si>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</si>
  <si>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</si>
  <si>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</si>
  <si>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</si>
  <si>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</si>
  <si>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</si>
  <si>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</si>
  <si>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</si>
  <si>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</si>
  <si>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</si>
  <si>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</si>
  <si>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</si>
  <si>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</si>
  <si>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</si>
  <si>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</si>
  <si>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</si>
  <si>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</si>
  <si>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</si>
  <si>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</si>
  <si>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</si>
  <si>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</si>
  <si>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</si>
  <si>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</si>
  <si>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</si>
  <si>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</si>
  <si>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</si>
  <si>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</si>
  <si>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</si>
  <si>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</si>
  <si>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</si>
  <si>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</si>
  <si>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</si>
  <si>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</si>
  <si>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</si>
  <si>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</si>
  <si>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</si>
  <si>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Shandong Hongqiao New Material Co.,Ltd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</si>
  <si>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</si>
  <si>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</si>
  <si>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</si>
  <si>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</si>
  <si>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</si>
  <si>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</si>
  <si>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</si>
  <si>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</si>
  <si>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</si>
  <si>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</si>
  <si>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</si>
  <si>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</si>
  <si>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</si>
  <si>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</si>
  <si>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</si>
  <si>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</si>
  <si>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</si>
  <si>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</si>
  <si>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</si>
  <si>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</si>
  <si>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</si>
  <si>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</si>
  <si>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</si>
  <si>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</si>
  <si>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</si>
  <si>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</si>
  <si>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</si>
  <si>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</si>
  <si>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</si>
  <si>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</si>
  <si>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</si>
  <si>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</si>
  <si>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</si>
  <si>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</si>
  <si>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</si>
  <si>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</si>
  <si>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</si>
  <si>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</si>
  <si>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</si>
  <si>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</si>
  <si>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</si>
  <si>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</si>
  <si>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</si>
  <si>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</si>
  <si>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</si>
  <si>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</si>
  <si>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</si>
  <si>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</si>
  <si>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</si>
  <si>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</si>
  <si>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</si>
  <si>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</si>
  <si>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</si>
  <si>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</si>
  <si>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</si>
  <si>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</si>
  <si>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</si>
  <si>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</si>
  <si>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</si>
  <si>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</si>
  <si>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</si>
  <si>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</si>
  <si>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</si>
  <si>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</si>
  <si>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</si>
  <si>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</si>
  <si>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</si>
  <si>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</si>
  <si>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</si>
  <si>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</si>
  <si>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</si>
  <si>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</si>
  <si>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</si>
  <si>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</si>
  <si>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</si>
  <si>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</si>
  <si>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</si>
  <si>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</si>
  <si>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</si>
  <si>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</si>
  <si>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</si>
  <si>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</si>
  <si>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</si>
  <si>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</si>
  <si>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</si>
  <si>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</si>
  <si>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</si>
  <si>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</si>
  <si>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</si>
  <si>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</si>
  <si>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</si>
  <si>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</si>
  <si>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</si>
  <si>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</si>
  <si>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</si>
  <si>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</si>
  <si>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</si>
  <si>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</si>
  <si>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</si>
  <si>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</si>
  <si>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</si>
  <si>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</si>
  <si>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</si>
  <si>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</si>
  <si>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Huadian Financial Leasing Co.,Ltd.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</si>
  <si>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</si>
  <si>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</si>
  <si>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</si>
  <si>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</si>
  <si>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</si>
  <si>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</si>
  <si>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</si>
  <si>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</si>
  <si>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</si>
  <si>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</si>
  <si>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</si>
  <si>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</si>
  <si>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</si>
  <si>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</si>
  <si>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</si>
  <si>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</si>
  <si>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</si>
  <si>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</si>
  <si>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</si>
  <si>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</si>
  <si>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</si>
  <si>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</si>
  <si>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</si>
  <si>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</si>
  <si>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</si>
  <si>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</si>
  <si>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</si>
  <si>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</si>
  <si>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</si>
  <si>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</si>
  <si>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</si>
  <si>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</si>
  <si>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</si>
  <si>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</si>
  <si>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</si>
  <si>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</si>
  <si>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</si>
  <si>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</si>
  <si>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</si>
  <si>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</si>
  <si>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</si>
  <si>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</si>
  <si>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</si>
  <si>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</si>
  <si>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</si>
  <si>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</si>
  <si>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</si>
  <si>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</si>
  <si>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</si>
  <si>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</si>
  <si>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</si>
  <si>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</si>
  <si>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</si>
  <si>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</si>
  <si>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</si>
  <si>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</si>
  <si>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</si>
  <si>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</si>
  <si>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</si>
  <si>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</si>
  <si>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</si>
  <si>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</si>
  <si>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</si>
  <si>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</si>
  <si>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</si>
  <si>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</si>
  <si>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</si>
  <si>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</si>
  <si>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</si>
  <si>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</si>
  <si>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</si>
  <si>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</si>
  <si>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</si>
  <si>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</si>
  <si>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</si>
  <si>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</si>
  <si>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</si>
  <si>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</si>
  <si>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</si>
  <si>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</si>
  <si>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</si>
  <si>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</si>
  <si>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</si>
  <si>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</si>
  <si>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</si>
  <si>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</si>
  <si>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</si>
  <si>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</si>
  <si>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</si>
  <si>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</si>
  <si>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</si>
  <si>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</si>
  <si>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</si>
  <si>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</si>
  <si>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</si>
  <si>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</si>
  <si>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</si>
  <si>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</si>
  <si>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</si>
  <si>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</si>
  <si>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</si>
  <si>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</si>
  <si>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</si>
  <si>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</si>
  <si>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</si>
  <si>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</si>
  <si>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</si>
  <si>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</si>
  <si>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</si>
  <si>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</si>
  <si>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</si>
  <si>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</si>
  <si>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</si>
  <si>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</si>
  <si>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</si>
  <si>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</si>
  <si>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</si>
  <si>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</si>
  <si>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</si>
  <si>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</si>
  <si>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</si>
  <si>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</si>
  <si>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</si>
  <si>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</si>
  <si>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</si>
  <si>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</si>
  <si>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</si>
  <si>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</si>
  <si>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</si>
  <si>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</si>
  <si>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</si>
  <si>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</si>
  <si>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</si>
  <si>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</si>
  <si>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</si>
  <si>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</si>
  <si>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</si>
  <si>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</si>
  <si>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</si>
  <si>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</si>
  <si>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</si>
  <si>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</si>
  <si>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</si>
  <si>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</si>
  <si>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</si>
  <si>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</si>
  <si>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</si>
  <si>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</si>
  <si>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</si>
  <si>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</si>
  <si>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</si>
  <si>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</si>
  <si>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</si>
  <si>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</si>
  <si>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</si>
  <si>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</si>
  <si>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</si>
  <si>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</si>
  <si>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</si>
  <si>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</si>
  <si>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</si>
  <si>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</si>
  <si>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</si>
  <si>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012581322</t>
  </si>
  <si>
    <t>CND10009CZW7</t>
  </si>
  <si>
    <t>STATE GRID LEASING SCP 25(007)(GREEN)</t>
  </si>
  <si>
    <t>STATE GRID INTERNATIONAL LEASING CO.,LTD.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</si>
  <si>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</si>
  <si>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</si>
  <si>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</si>
  <si>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</si>
  <si>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</si>
  <si>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</si>
  <si>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</si>
  <si>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</si>
  <si>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</si>
  <si>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</si>
  <si>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</si>
  <si>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</si>
  <si>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</si>
  <si>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</si>
  <si>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</si>
  <si>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</si>
  <si>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</si>
  <si>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</si>
  <si>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</si>
  <si>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</si>
  <si>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</si>
  <si>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</si>
  <si>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</si>
  <si>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</si>
  <si>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</si>
  <si>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</si>
  <si>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CND10009KK28</t>
  </si>
  <si>
    <t>TONGWEI GN 25(001)(TECH INNO BOND)</t>
  </si>
  <si>
    <t>CND10009LHV8</t>
  </si>
  <si>
    <t>RONGHE FINANCING MTN 25(004)(CNB)</t>
  </si>
  <si>
    <t>CND10009MD66</t>
  </si>
  <si>
    <t>SUZHOU RAIL TRANSIT GN 25(002)(CNB)</t>
  </si>
  <si>
    <t>Suzhou Rail Transit Group Co., Ltd.</t>
  </si>
  <si>
    <t>CND10009N906</t>
  </si>
  <si>
    <t>QINGDAO METRO MTN 25(003)(CNB) A</t>
  </si>
  <si>
    <t>CND10009ND40</t>
  </si>
  <si>
    <t>NORTH SEWAGE TREATMENT GN 25(001)</t>
  </si>
  <si>
    <t>Beijing Beipai Industrial Development Group Co., Ltd.</t>
  </si>
  <si>
    <t>012582103</t>
  </si>
  <si>
    <t>CND10009P7Z2</t>
  </si>
  <si>
    <t>YANGZHOU TRANS SCP 25(001)(GREEN)</t>
  </si>
  <si>
    <t>CND10009P687</t>
  </si>
  <si>
    <t>STATE GRID XINYUAN GN 25(001)(RURAL REVI)</t>
  </si>
  <si>
    <t>STATE GRID XINYUAN HOLDINGS LIMITED</t>
  </si>
  <si>
    <t>CND10009PCK3</t>
  </si>
  <si>
    <t>NINGBO WATER MTN 25(002)(GREEN)</t>
  </si>
  <si>
    <t>Ningbo Water Environment Group Co., Ltd.</t>
  </si>
  <si>
    <t>CND10009PD63</t>
  </si>
  <si>
    <t>NINGBO WATER MTN 25(001)(GREEN)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</si>
  <si>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</si>
  <si>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</si>
  <si>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</si>
  <si>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</si>
  <si>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</si>
  <si>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</si>
  <si>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</si>
  <si>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</si>
  <si>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</si>
  <si>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</si>
  <si>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</si>
  <si>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</si>
  <si>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</si>
  <si>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</si>
  <si>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</si>
  <si>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</si>
  <si>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</si>
  <si>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</si>
  <si>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</si>
  <si>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</si>
  <si>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</si>
  <si>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</si>
  <si>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</si>
  <si>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</si>
  <si>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</si>
  <si>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</si>
  <si>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</si>
  <si>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</si>
  <si>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</si>
  <si>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</si>
  <si>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CND10009T5P3</t>
  </si>
  <si>
    <t>DONGGUAN RAIL TRANSIT GN 25(001)</t>
  </si>
  <si>
    <t>Dongguan Rail Transit CO.,LTD.</t>
  </si>
  <si>
    <t>012582425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</si>
  <si>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</si>
  <si>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</si>
  <si>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</si>
  <si>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</si>
  <si>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</si>
  <si>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</si>
  <si>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</si>
  <si>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</si>
  <si>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</si>
  <si>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</si>
  <si>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</si>
  <si>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</si>
  <si>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</si>
  <si>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</si>
  <si>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</si>
  <si>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</si>
  <si>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</si>
  <si>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</si>
  <si>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</si>
  <si>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</si>
  <si>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</si>
  <si>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</si>
  <si>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</si>
  <si>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</si>
  <si>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</si>
  <si>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</si>
  <si>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</si>
  <si>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</si>
  <si>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</si>
  <si>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</si>
  <si>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</si>
  <si>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</si>
  <si>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</si>
  <si>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</si>
  <si>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CND10009XSK3</t>
  </si>
  <si>
    <t>HN HYDROPOWER GN 25(010)(RURAL REV)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</si>
  <si>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</si>
  <si>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</si>
  <si>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</si>
  <si>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</si>
  <si>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</si>
  <si>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</si>
  <si>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</si>
  <si>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</si>
  <si>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</si>
  <si>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</si>
  <si>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</si>
  <si>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</si>
  <si>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</si>
  <si>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</si>
  <si>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</si>
  <si>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</si>
  <si>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042580582</t>
  </si>
  <si>
    <t>CND10009X236</t>
  </si>
  <si>
    <t>GANFENG LITHIUM CP 25(001)(GREEN)</t>
  </si>
  <si>
    <t>Ganfeng Lithium Group Co., Ltd.</t>
  </si>
  <si>
    <t>CND1000B0G73</t>
  </si>
  <si>
    <t>HN HYDROPOWER GN 25(012)(RURAL REVITALIZATION)</t>
  </si>
  <si>
    <t>CND1000B0FT6</t>
  </si>
  <si>
    <t>GUANGZHOU SEWAGE PURIFICATION GN 25(001)</t>
  </si>
  <si>
    <t>Guangzhou Sewage Purification Co., LTD</t>
  </si>
  <si>
    <t>CND1000B0HP0</t>
  </si>
  <si>
    <t>TONGWEI GN 25(004)(TECH INNOVATION BOND)</t>
  </si>
  <si>
    <t>CND1000B0H98</t>
  </si>
  <si>
    <t>E ENERGY MTN 25(001)(CARBON NEUTRAL BOND)</t>
  </si>
  <si>
    <t>CND1000B0NT0</t>
  </si>
  <si>
    <t>CR LEASING GN 25(003)(CARBON NEUTRAL BOND)</t>
  </si>
  <si>
    <t>CND1000B0RF0</t>
  </si>
  <si>
    <t>CGN WIND ENERGY GN 25(006)(TECH INNOVATION BOND)</t>
  </si>
  <si>
    <t>CND1000B0RM6</t>
  </si>
  <si>
    <t>CGN WIND ENERGY GN 25(005)(TECH INNOVATION BOND)</t>
  </si>
  <si>
    <t>CND1000B0RC7</t>
  </si>
  <si>
    <t>THREE GORGES GN 25(007)(CARBON NEUTRAL BOND)</t>
  </si>
  <si>
    <t>CND1000B0RD5</t>
  </si>
  <si>
    <t>THREE GORGES GN 25(008)(CARBON NEUTRAL BOND)</t>
  </si>
  <si>
    <t>CND1000B18J8</t>
  </si>
  <si>
    <t>THREE GORGES GN 25(009)(CARBON NEUTRAL BOND)</t>
  </si>
  <si>
    <t>012583175</t>
  </si>
  <si>
    <t>CND1000B1B77</t>
  </si>
  <si>
    <t>NINGBO WATER SCP 25(001)(GREEN)</t>
  </si>
  <si>
    <t>CND1000B1C19</t>
  </si>
  <si>
    <t>THREE GORGES GN 25(010)(CARBON NEUTRAL BOND)</t>
  </si>
  <si>
    <t>102680004</t>
  </si>
  <si>
    <t>CND1000B1DT9</t>
  </si>
  <si>
    <t>NANCHANG RAIL TRANSIT MTN 26(001)(GREEN)</t>
  </si>
  <si>
    <t>102680049</t>
  </si>
  <si>
    <t>CND1000B1HP8</t>
  </si>
  <si>
    <t>NANCHANG RAIL TRANSIT MTN 26(002)(GREEN)</t>
  </si>
  <si>
    <t>132680001</t>
  </si>
  <si>
    <t>CND1000B1V16</t>
  </si>
  <si>
    <t>CN NUCLEAR LEASING GN 26(001)(CNB)</t>
  </si>
  <si>
    <t>102680164</t>
  </si>
  <si>
    <t>CND1000B1V40</t>
  </si>
  <si>
    <t>HUNAN CHENG RAILWAY MTN 26(001)(GREEN)</t>
  </si>
  <si>
    <t>HUNAN INTERCITY RAILWAY CO.,LTD</t>
  </si>
  <si>
    <t>132680002</t>
  </si>
  <si>
    <t>CND1000B1X97</t>
  </si>
  <si>
    <t>STATE GRID XINYUAN GN 26(001)(RURAL REVI)</t>
  </si>
  <si>
    <t>132680004</t>
  </si>
  <si>
    <t>CND1000B23S9</t>
  </si>
  <si>
    <t>TONGWEI GN 26(001)(TECH INNOVATION BOND)</t>
  </si>
  <si>
    <t>132680005</t>
  </si>
  <si>
    <t>CND1000B25C8</t>
  </si>
  <si>
    <t>STATE GRID XINYUAN GN 26(002)(RURAL REVI)</t>
  </si>
  <si>
    <t>132680006</t>
  </si>
  <si>
    <t>CND1000B27T8</t>
  </si>
  <si>
    <t>HN HYDROPOWER GN 26(001)(TECH INNO BOND)</t>
  </si>
  <si>
    <t>012680278</t>
  </si>
  <si>
    <t>CND1000B4Y77</t>
  </si>
  <si>
    <t>GANFENG LITHIUM SCP 26(001)(TIB)</t>
  </si>
  <si>
    <t>Source: Expert Group, Green Finance Committee of China Society for Finance and Banking</t>
  </si>
  <si>
    <t>Release date:February 28 2026</t>
  </si>
  <si>
    <t xml:space="preserve">This table is the English translation from the Chinese version.  In case of any inconsistency between Chinese and English contents, the Chinese version should prevail.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</si>
</sst>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32">
    <font>
      <sz val="10"/>
      <name val="Arial"/>
      <charset val="134"/>
    </font>
    <font>
      <sz val="10"/>
      <color theme="1"/>
      <name val="Arial"/>
      <charset val="134"/>
    </font>
    <font>
      <b/>
      <sz val="26"/>
      <name val="Arial"/>
      <charset val="134"/>
    </font>
    <font>
      <b/>
      <sz val="10"/>
      <color theme="0"/>
      <name val="Arial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Calibri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30" fillId="0" borderId="0"/>
    <xf numFmtId="0" fontId="31" fillId="0" borderId="0"/>
  </cellStyleXfs>
  <cellXfs count="50">
    <xf numFmtId="0" fontId="0" fillId="0" borderId="0" xfId="0"/>
    <xf numFmtId="0" fontId="1" fillId="0" borderId="0" xfId="49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3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2" fontId="3" fillId="2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/>
    <xf numFmtId="0" fontId="0" fillId="0" borderId="0" xfId="0" applyFont="1" applyAlignment="1">
      <alignment horizontal="right" vertical="center"/>
    </xf>
    <xf numFmtId="17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8" fontId="0" fillId="0" borderId="0" xfId="0" applyNumberFormat="1"/>
    <xf numFmtId="179" fontId="0" fillId="0" borderId="0" xfId="0" applyNumberFormat="1" applyAlignment="1">
      <alignment horizontal="right"/>
    </xf>
    <xf numFmtId="0" fontId="7" fillId="0" borderId="0" xfId="0" applyFont="1"/>
    <xf numFmtId="177" fontId="0" fillId="6" borderId="0" xfId="0" applyNumberFormat="1" applyFill="1" applyAlignment="1">
      <alignment horizontal="left"/>
    </xf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8" fillId="0" borderId="0" xfId="0" applyFont="1"/>
    <xf numFmtId="177" fontId="8" fillId="0" borderId="0" xfId="0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fets\CGT\&#32511;&#20538;&#25968;&#25454;&#24211;2025.7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>Datang Shanxi Power Generation Co.,Ltd 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10.2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96"/>
  <sheetViews>
    <sheetView zoomScale="85" zoomScaleNormal="85" workbookViewId="0">
      <pane xSplit="2" ySplit="1" topLeftCell="C152" activePane="bottomRight" state="frozen"/>
      <selection/>
      <selection pane="topRight"/>
      <selection pane="bottomLeft"/>
      <selection pane="bottomRight" activeCell="H193" sqref="H193"/>
    </sheetView>
  </sheetViews>
  <sheetFormatPr defaultColWidth="9.10909090909091" defaultRowHeight="12.5"/>
  <cols>
    <col min="2" max="2" width="16.7818181818182" customWidth="1"/>
    <col min="3" max="3" width="12.5545454545455" customWidth="1"/>
    <col min="4" max="4" width="17" style="26" customWidth="1"/>
    <col min="5" max="5" width="33.5545454545455" customWidth="1"/>
    <col min="6" max="6" width="23" customWidth="1"/>
    <col min="8" max="8" width="28.4454545454545" customWidth="1"/>
    <col min="9" max="9" width="20.7818181818182" customWidth="1"/>
    <col min="10" max="10" width="9.10909090909091" customWidth="1"/>
    <col min="11" max="11" width="20.2181818181818" customWidth="1"/>
    <col min="12" max="12" width="71.5545454545454" style="34" customWidth="1"/>
    <col min="13" max="13" width="14" customWidth="1"/>
    <col min="14" max="14" width="14" style="35" customWidth="1"/>
    <col min="15" max="15" width="63" customWidth="1"/>
    <col min="16" max="16" width="25" customWidth="1"/>
    <col min="17" max="17" width="24.4454545454545" customWidth="1"/>
    <col min="18" max="18" width="19" customWidth="1"/>
    <col min="19" max="19" width="9.10909090909091" hidden="1" customWidth="1"/>
    <col min="20" max="20" width="27.1090909090909"/>
    <col min="21" max="21" width="13.8909090909091" hidden="1" customWidth="1"/>
    <col min="22" max="22" width="9.10909090909091" hidden="1" customWidth="1"/>
  </cols>
  <sheetData>
    <row r="1" ht="25" spans="1:24">
      <c r="A1" t="s">
        <v>0</v>
      </c>
      <c r="B1" t="s">
        <v>1</v>
      </c>
      <c r="C1" t="s">
        <v>2</v>
      </c>
      <c r="D1" s="36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4" t="s">
        <v>10</v>
      </c>
      <c r="M1" t="s">
        <v>11</v>
      </c>
      <c r="N1" s="35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35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>
      <c r="A2">
        <v>1</v>
      </c>
      <c r="B2" t="s">
        <v>21</v>
      </c>
      <c r="C2" t="str">
        <f>LEFT(B2,LEN(B2)-3)</f>
        <v>132100045</v>
      </c>
      <c r="D2" s="26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4" t="str">
        <f>CONCATENATE(G2," ",I2," ",J2," ",K2)</f>
        <v>21 ZIJIN MINING GN001 (Carbon Neutral Bond)</v>
      </c>
      <c r="M2" t="e">
        <f>INDEX(#REF!,MATCH(EN_work!D2,#REF!,0),7)</f>
        <v>#REF!</v>
      </c>
      <c r="N2" s="35" t="s">
        <v>22</v>
      </c>
      <c r="O2" t="s">
        <v>23</v>
      </c>
      <c r="P2" t="s">
        <v>24</v>
      </c>
      <c r="Q2" t="s">
        <v>25</v>
      </c>
      <c r="R2">
        <v>2021</v>
      </c>
      <c r="S2" s="37">
        <v>44313</v>
      </c>
      <c r="T2" s="38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ht="25" spans="1:24">
      <c r="A3">
        <v>2</v>
      </c>
      <c r="B3" t="s">
        <v>28</v>
      </c>
      <c r="C3" t="str">
        <f>LEFT(B3,LEN(B3)-3)</f>
        <v>132100122</v>
      </c>
      <c r="D3" s="26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>RIGHT(R3,2)</f>
        <v>21</v>
      </c>
      <c r="H3" t="str">
        <f>LEFT(O3,LEN(O3)-16)</f>
        <v>ZHEJIANG ENERGY</v>
      </c>
      <c r="I3" t="str">
        <f>UPPER(H3)</f>
        <v>ZHEJIANG ENERGY</v>
      </c>
      <c r="J3" t="str">
        <f>RIGHT(F3,5)</f>
        <v>GN002</v>
      </c>
      <c r="K3" t="str">
        <f>VLOOKUP(D3,'special label'!$D$2:$H$127,5,)</f>
        <v>(Carbon Neutral Bond)</v>
      </c>
      <c r="L3" s="34" t="str">
        <f>CONCATENATE(G3," ",I3," ",J3," ",K3)</f>
        <v>21 ZHEJIANG ENERGY GN002 (Carbon Neutral Bond)</v>
      </c>
      <c r="M3" t="e">
        <f>INDEX(#REF!,MATCH(EN_work!D3,#REF!,0),7)</f>
        <v>#REF!</v>
      </c>
      <c r="N3" s="35" t="s">
        <v>29</v>
      </c>
      <c r="O3" t="s">
        <v>30</v>
      </c>
      <c r="P3" t="s">
        <v>24</v>
      </c>
      <c r="Q3" t="s">
        <v>31</v>
      </c>
      <c r="R3">
        <v>2021</v>
      </c>
      <c r="S3" s="37">
        <v>44469</v>
      </c>
      <c r="T3" s="38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9" t="s">
        <v>32</v>
      </c>
    </row>
    <row r="4" spans="1:24">
      <c r="A4">
        <v>3</v>
      </c>
      <c r="B4" t="s">
        <v>33</v>
      </c>
      <c r="C4" t="str">
        <f>LEFT(B4,LEN(B4)-3)</f>
        <v>132100151</v>
      </c>
      <c r="D4" s="26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>RIGHT(R4,2)</f>
        <v>21</v>
      </c>
      <c r="H4" t="str">
        <f>LEFT(O4,LEN(O4)-19)</f>
        <v>Zhejiang Energy</v>
      </c>
      <c r="I4" t="str">
        <f>UPPER(H4)</f>
        <v>ZHEJIANG ENERGY</v>
      </c>
      <c r="J4" t="str">
        <f>RIGHT(F4,5)</f>
        <v>GN003</v>
      </c>
      <c r="K4" t="str">
        <f>VLOOKUP(D4,'special label'!$D$2:$H$127,5,)</f>
        <v>(Blue Bond)</v>
      </c>
      <c r="L4" s="34" t="str">
        <f>CONCATENATE(G4," ",I4," ",J4," ",K4)</f>
        <v>21 ZHEJIANG ENERGY GN003 (Blue Bond)</v>
      </c>
      <c r="M4" t="e">
        <f>INDEX(#REF!,MATCH(EN_work!D4,#REF!,0),7)</f>
        <v>#REF!</v>
      </c>
      <c r="N4" s="35" t="s">
        <v>34</v>
      </c>
      <c r="O4" t="s">
        <v>35</v>
      </c>
      <c r="P4" t="s">
        <v>24</v>
      </c>
      <c r="Q4" t="s">
        <v>31</v>
      </c>
      <c r="R4">
        <v>2021</v>
      </c>
      <c r="S4" s="37">
        <v>44518</v>
      </c>
      <c r="T4" s="38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>
      <c r="A5">
        <v>4</v>
      </c>
      <c r="B5" t="s">
        <v>36</v>
      </c>
      <c r="C5" t="str">
        <f>LEFT(B5,LEN(B5)-3)</f>
        <v>132180001</v>
      </c>
      <c r="D5" s="26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>RIGHT(R5,2)</f>
        <v>21</v>
      </c>
      <c r="H5" t="str">
        <f>LEFT(O5,LEN(O5)-14)</f>
        <v>CHINA YANTAI SALVAGE</v>
      </c>
      <c r="I5" t="str">
        <f>UPPER(H5)</f>
        <v>CHINA YANTAI SALVAGE</v>
      </c>
      <c r="J5" t="str">
        <f>RIGHT(F5,5)</f>
        <v>GN001</v>
      </c>
      <c r="L5" s="34" t="str">
        <f>CONCATENATE(G5," ",I5," ",J5," ",K5)</f>
        <v>21 CHINA YANTAI SALVAGE GN001 </v>
      </c>
      <c r="M5" t="e">
        <f>INDEX(#REF!,MATCH(EN_work!D5,#REF!,0),7)</f>
        <v>#REF!</v>
      </c>
      <c r="N5" s="35" t="s">
        <v>34</v>
      </c>
      <c r="O5" t="s">
        <v>37</v>
      </c>
      <c r="P5" t="s">
        <v>24</v>
      </c>
      <c r="Q5" t="s">
        <v>38</v>
      </c>
      <c r="R5">
        <v>2021</v>
      </c>
      <c r="S5" s="37">
        <v>44522</v>
      </c>
      <c r="T5" s="38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>
      <c r="A6">
        <v>5</v>
      </c>
      <c r="B6" t="s">
        <v>39</v>
      </c>
      <c r="C6" t="str">
        <f>LEFT(B6,LEN(B6)-3)</f>
        <v>132280042</v>
      </c>
      <c r="D6" s="26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>RIGHT(R6,2)</f>
        <v>22</v>
      </c>
      <c r="H6" t="str">
        <f>LEFT(O6,LEN(O6)-14)</f>
        <v>CHINA YANTAI SALVAGE</v>
      </c>
      <c r="I6" t="str">
        <f>UPPER(H6)</f>
        <v>CHINA YANTAI SALVAGE</v>
      </c>
      <c r="J6" t="str">
        <f>RIGHT(F6,5)</f>
        <v>GN001</v>
      </c>
      <c r="L6" s="34" t="str">
        <f>CONCATENATE(G6," ",I6," ",J6," ",K6)</f>
        <v>22 CHINA YANTAI SALVAGE GN001 </v>
      </c>
      <c r="M6" t="e">
        <f>INDEX(#REF!,MATCH(EN_work!D6,#REF!,0),7)</f>
        <v>#REF!</v>
      </c>
      <c r="N6" s="35" t="s">
        <v>34</v>
      </c>
      <c r="O6" t="s">
        <v>40</v>
      </c>
      <c r="P6" t="s">
        <v>24</v>
      </c>
      <c r="Q6" t="s">
        <v>38</v>
      </c>
      <c r="R6">
        <v>2022</v>
      </c>
      <c r="S6" s="37">
        <v>44679</v>
      </c>
      <c r="T6" s="38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>
      <c r="A7">
        <v>6</v>
      </c>
      <c r="B7" t="s">
        <v>41</v>
      </c>
      <c r="C7" t="str">
        <f>LEFT(B7,LEN(B7)-3)</f>
        <v>132280091</v>
      </c>
      <c r="D7" s="26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>RIGHT(R7,2)</f>
        <v>22</v>
      </c>
      <c r="H7" t="str">
        <f>LEFT(O7,LEN(O7)-14)</f>
        <v>YANGZHOU TRANSPORTATION INDUSTRIAL GROUP</v>
      </c>
      <c r="I7" t="str">
        <f>UPPER(H7)</f>
        <v>YANGZHOU TRANSPORTATION INDUSTRIAL GROUP</v>
      </c>
      <c r="J7" t="str">
        <f>RIGHT(F7,5)</f>
        <v>GN001</v>
      </c>
      <c r="K7" t="str">
        <f>VLOOKUP(D7,'special label'!$D$2:$H$127,5,)</f>
        <v>(Carbon Neutral Bond)</v>
      </c>
      <c r="L7" s="34" t="str">
        <f>CONCATENATE(G7," ",I7," ",J7," ",K7)</f>
        <v>22 YANGZHOU TRANSPORTATION INDUSTRIAL GROUP GN001 (Carbon Neutral Bond)</v>
      </c>
      <c r="M7" t="e">
        <f>INDEX(#REF!,MATCH(EN_work!D7,#REF!,0),7)</f>
        <v>#REF!</v>
      </c>
      <c r="N7" s="35" t="s">
        <v>42</v>
      </c>
      <c r="O7" t="s">
        <v>43</v>
      </c>
      <c r="P7" t="s">
        <v>24</v>
      </c>
      <c r="Q7" t="s">
        <v>44</v>
      </c>
      <c r="R7">
        <v>2022</v>
      </c>
      <c r="S7" s="37">
        <v>44830</v>
      </c>
      <c r="T7" s="38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>
      <c r="A8">
        <v>7</v>
      </c>
      <c r="B8" t="s">
        <v>46</v>
      </c>
      <c r="C8" t="str">
        <f>LEFT(B8,LEN(B8)-3)</f>
        <v>132000021</v>
      </c>
      <c r="D8" s="26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>RIGHT(R8,2)</f>
        <v>20</v>
      </c>
      <c r="H8" t="str">
        <f>LEFT(O8,LEN(O8)-16)</f>
        <v>YLHDC</v>
      </c>
      <c r="I8" t="str">
        <f>UPPER(H8)</f>
        <v>YLHDC</v>
      </c>
      <c r="J8" t="str">
        <f>RIGHT(F8,5)</f>
        <v>GN001</v>
      </c>
      <c r="L8" s="34" t="str">
        <f>CONCATENATE(G8," ",I8," ",J8," ",K8)</f>
        <v>20 YLHDC GN001 </v>
      </c>
      <c r="M8" t="e">
        <f>INDEX(#REF!,MATCH(EN_work!D8,#REF!,0),7)</f>
        <v>#REF!</v>
      </c>
      <c r="N8" s="35" t="s">
        <v>47</v>
      </c>
      <c r="O8" t="s">
        <v>48</v>
      </c>
      <c r="P8" t="s">
        <v>24</v>
      </c>
      <c r="Q8" t="s">
        <v>49</v>
      </c>
      <c r="R8">
        <v>2020</v>
      </c>
      <c r="S8" s="37">
        <v>43979</v>
      </c>
      <c r="T8" s="38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>
      <c r="A9">
        <v>8</v>
      </c>
      <c r="B9" t="s">
        <v>50</v>
      </c>
      <c r="C9" t="str">
        <f>LEFT(B9,LEN(B9)-3)</f>
        <v>132100013</v>
      </c>
      <c r="D9" s="26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>RIGHT(R9,2)</f>
        <v>21</v>
      </c>
      <c r="H9" t="str">
        <f>LEFT(O9,LEN(O9)-16)</f>
        <v>YLHDC</v>
      </c>
      <c r="I9" t="str">
        <f>UPPER(H9)</f>
        <v>YLHDC</v>
      </c>
      <c r="J9" t="str">
        <f>RIGHT(F9,5)</f>
        <v>GN001</v>
      </c>
      <c r="L9" s="34" t="str">
        <f>CONCATENATE(G9," ",I9," ",J9," ",K9)</f>
        <v>21 YLHDC GN001 </v>
      </c>
      <c r="M9" t="e">
        <f>INDEX(#REF!,MATCH(EN_work!D9,#REF!,0),7)</f>
        <v>#REF!</v>
      </c>
      <c r="N9" s="35" t="s">
        <v>47</v>
      </c>
      <c r="O9" t="s">
        <v>51</v>
      </c>
      <c r="P9" t="s">
        <v>24</v>
      </c>
      <c r="Q9" t="s">
        <v>49</v>
      </c>
      <c r="R9">
        <v>2021</v>
      </c>
      <c r="S9" s="37">
        <v>44236</v>
      </c>
      <c r="T9" s="38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>
      <c r="A10">
        <v>9</v>
      </c>
      <c r="B10" t="s">
        <v>52</v>
      </c>
      <c r="C10" t="str">
        <f>LEFT(B10,LEN(B10)-3)</f>
        <v>132100034</v>
      </c>
      <c r="D10" s="26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>RIGHT(R10,2)</f>
        <v>21</v>
      </c>
      <c r="H10" t="str">
        <f>LEFT(O10,LEN(O10)-16)</f>
        <v>YLHDC</v>
      </c>
      <c r="I10" t="str">
        <f>UPPER(H10)</f>
        <v>YLHDC</v>
      </c>
      <c r="J10" t="str">
        <f>RIGHT(F10,5)</f>
        <v>GN002</v>
      </c>
      <c r="K10" t="str">
        <f>VLOOKUP(D10,'special label'!$D$2:$H$127,5,)</f>
        <v>(Carbon Neutral Bond)</v>
      </c>
      <c r="L10" s="34" t="str">
        <f>CONCATENATE(G10," ",I10," ",J10," ",K10)</f>
        <v>21 YLHDC GN002 (Carbon Neutral Bond)</v>
      </c>
      <c r="M10" t="e">
        <f>INDEX(#REF!,MATCH(EN_work!D10,#REF!,0),7)</f>
        <v>#REF!</v>
      </c>
      <c r="N10" s="35" t="s">
        <v>47</v>
      </c>
      <c r="O10" t="s">
        <v>53</v>
      </c>
      <c r="P10" t="s">
        <v>24</v>
      </c>
      <c r="Q10" t="s">
        <v>49</v>
      </c>
      <c r="R10">
        <v>2021</v>
      </c>
      <c r="S10" s="37">
        <v>44300</v>
      </c>
      <c r="T10" s="38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>
      <c r="A11">
        <v>10</v>
      </c>
      <c r="B11" t="s">
        <v>54</v>
      </c>
      <c r="C11" t="str">
        <f>LEFT(B11,LEN(B11)-3)</f>
        <v>132280029</v>
      </c>
      <c r="D11" s="26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>RIGHT(R11,2)</f>
        <v>22</v>
      </c>
      <c r="H11" t="str">
        <f>LEFT(O11,LEN(O11)-16)</f>
        <v>YLH</v>
      </c>
      <c r="I11" t="str">
        <f>UPPER(H11)</f>
        <v>YLH</v>
      </c>
      <c r="J11" t="str">
        <f>RIGHT(F11,5)</f>
        <v>GN001</v>
      </c>
      <c r="K11" t="str">
        <f>VLOOKUP(D11,'special label'!$D$2:$H$127,5,)</f>
        <v>(Carbon Neutral Bond)</v>
      </c>
      <c r="L11" s="34" t="str">
        <f>CONCATENATE(G11," ",I11," ",J11," ",K11)</f>
        <v>22 YLH GN001 (Carbon Neutral Bond)</v>
      </c>
      <c r="M11" t="e">
        <f>INDEX(#REF!,MATCH(EN_work!D11,#REF!,0),7)</f>
        <v>#REF!</v>
      </c>
      <c r="N11" s="35" t="s">
        <v>47</v>
      </c>
      <c r="O11" t="s">
        <v>55</v>
      </c>
      <c r="P11" t="s">
        <v>24</v>
      </c>
      <c r="Q11" t="s">
        <v>49</v>
      </c>
      <c r="R11">
        <v>2022</v>
      </c>
      <c r="S11" s="37">
        <v>44659</v>
      </c>
      <c r="T11" s="38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>
      <c r="A12">
        <v>11</v>
      </c>
      <c r="B12" t="s">
        <v>56</v>
      </c>
      <c r="C12" t="str">
        <f>LEFT(B12,LEN(B12)-3)</f>
        <v>132280049</v>
      </c>
      <c r="D12" s="26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>RIGHT(R12,2)</f>
        <v>22</v>
      </c>
      <c r="H12" t="str">
        <f>LEFT(O12,LEN(O12)-16)</f>
        <v>YLH</v>
      </c>
      <c r="I12" t="str">
        <f>UPPER(H12)</f>
        <v>YLH</v>
      </c>
      <c r="J12" t="str">
        <f>RIGHT(F12,5)</f>
        <v>GN002</v>
      </c>
      <c r="K12" t="str">
        <f>VLOOKUP(D12,'special label'!$D$2:$H$127,5,)</f>
        <v>(Carbon Neutral Bond)</v>
      </c>
      <c r="L12" s="34" t="str">
        <f>CONCATENATE(G12," ",I12," ",J12," ",K12)</f>
        <v>22 YLH GN002 (Carbon Neutral Bond)</v>
      </c>
      <c r="M12" t="e">
        <f>INDEX(#REF!,MATCH(EN_work!D12,#REF!,0),7)</f>
        <v>#REF!</v>
      </c>
      <c r="N12" s="35" t="s">
        <v>47</v>
      </c>
      <c r="O12" t="s">
        <v>57</v>
      </c>
      <c r="P12" t="s">
        <v>24</v>
      </c>
      <c r="Q12" t="s">
        <v>49</v>
      </c>
      <c r="R12">
        <v>2022</v>
      </c>
      <c r="S12" s="37">
        <v>44701</v>
      </c>
      <c r="T12" s="38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>
      <c r="A13">
        <v>12</v>
      </c>
      <c r="B13" t="s">
        <v>58</v>
      </c>
      <c r="C13" t="str">
        <f>LEFT(B13,LEN(B13)-3)</f>
        <v>132280066</v>
      </c>
      <c r="D13" s="26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>RIGHT(R13,2)</f>
        <v>22</v>
      </c>
      <c r="H13" t="str">
        <f>LEFT(O13,LEN(O13)-16)</f>
        <v>YLH</v>
      </c>
      <c r="I13" t="str">
        <f>UPPER(H13)</f>
        <v>YLH</v>
      </c>
      <c r="J13" t="str">
        <f>RIGHT(F13,5)</f>
        <v>GN003</v>
      </c>
      <c r="K13" t="str">
        <f>VLOOKUP(D13,'special label'!$D$2:$H$127,5,)</f>
        <v>(Carbon Neutral Bond)</v>
      </c>
      <c r="L13" s="34" t="str">
        <f>CONCATENATE(G13," ",I13," ",J13," ",K13)</f>
        <v>22 YLH GN003 (Carbon Neutral Bond)</v>
      </c>
      <c r="M13" t="e">
        <f>INDEX(#REF!,MATCH(EN_work!D13,#REF!,0),7)</f>
        <v>#REF!</v>
      </c>
      <c r="N13" s="35" t="s">
        <v>47</v>
      </c>
      <c r="O13" t="s">
        <v>59</v>
      </c>
      <c r="P13" t="s">
        <v>24</v>
      </c>
      <c r="Q13" t="s">
        <v>49</v>
      </c>
      <c r="R13">
        <v>2022</v>
      </c>
      <c r="S13" s="37">
        <v>44750</v>
      </c>
      <c r="T13" s="38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>
      <c r="A14">
        <v>13</v>
      </c>
      <c r="B14" t="s">
        <v>60</v>
      </c>
      <c r="C14" t="str">
        <f>LEFT(B14,LEN(B14)-3)</f>
        <v>132280063</v>
      </c>
      <c r="D14" s="26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>RIGHT(R14,2)</f>
        <v>22</v>
      </c>
      <c r="H14" t="str">
        <f>LEFT(O14,LEN(O14)-14)</f>
        <v>XINHUA HYDROPOWER COMPANY LIMITED</v>
      </c>
      <c r="I14" t="str">
        <f>UPPER(H14)</f>
        <v>XINHUA HYDROPOWER COMPANY LIMITED</v>
      </c>
      <c r="J14" t="str">
        <f>RIGHT(F14,5)</f>
        <v>GN001</v>
      </c>
      <c r="L14" s="34" t="str">
        <f>CONCATENATE(G14," ",I14," ",J14," ",K14)</f>
        <v>22 XINHUA HYDROPOWER COMPANY LIMITED GN001 </v>
      </c>
      <c r="M14" t="e">
        <f>INDEX(#REF!,MATCH(EN_work!D14,#REF!,0),7)</f>
        <v>#REF!</v>
      </c>
      <c r="N14" s="35" t="s">
        <v>22</v>
      </c>
      <c r="O14" t="s">
        <v>61</v>
      </c>
      <c r="P14" t="s">
        <v>24</v>
      </c>
      <c r="Q14" t="s">
        <v>62</v>
      </c>
      <c r="R14">
        <v>2022</v>
      </c>
      <c r="S14" s="37">
        <v>44743</v>
      </c>
      <c r="T14" s="38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>
      <c r="A15">
        <v>14</v>
      </c>
      <c r="B15" t="s">
        <v>63</v>
      </c>
      <c r="C15" t="str">
        <f>LEFT(B15,LEN(B15)-3)</f>
        <v>102101248</v>
      </c>
      <c r="D15" s="26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>RIGHT(R15,2)</f>
        <v>21</v>
      </c>
      <c r="H15" t="str">
        <f>LEFT(O15,LEN(O15)-29)</f>
        <v>Xiangcheng investment</v>
      </c>
      <c r="I15" t="str">
        <f>UPPER(H15)</f>
        <v>XIANGCHENG INVESTMENT</v>
      </c>
      <c r="J15" t="str">
        <f>RIGHT(F15,6)</f>
        <v>MTN002</v>
      </c>
      <c r="K15" t="str">
        <f>VLOOKUP(D15,'special label'!$D$2:$H$127,5,)</f>
        <v>(Carbon Neutral Bond)</v>
      </c>
      <c r="L15" s="34" t="str">
        <f>CONCATENATE(G15," ",I15," ",J15," ",K15)</f>
        <v>21 XIANGCHENG INVESTMENT MTN002 (Carbon Neutral Bond)</v>
      </c>
      <c r="M15" t="e">
        <f>INDEX(#REF!,MATCH(EN_work!D15,#REF!,0),7)</f>
        <v>#REF!</v>
      </c>
      <c r="N15" s="35" t="s">
        <v>42</v>
      </c>
      <c r="O15" t="s">
        <v>64</v>
      </c>
      <c r="P15" t="s">
        <v>24</v>
      </c>
      <c r="Q15" t="s">
        <v>65</v>
      </c>
      <c r="R15">
        <v>2021</v>
      </c>
      <c r="S15" s="37">
        <v>44383</v>
      </c>
      <c r="T15" s="38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>
      <c r="A16">
        <v>15</v>
      </c>
      <c r="B16" t="s">
        <v>66</v>
      </c>
      <c r="C16" t="str">
        <f>LEFT(B16,LEN(B16)-3)</f>
        <v>102101181</v>
      </c>
      <c r="D16" s="26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>RIGHT(R16,2)</f>
        <v>21</v>
      </c>
      <c r="H16" t="str">
        <f>LEFT(O16,LEN(O16)-16)</f>
        <v>WUXI COMMUNICATIONS INDUSTRY</v>
      </c>
      <c r="I16" t="str">
        <f>UPPER(H16)</f>
        <v>WUXI COMMUNICATIONS INDUSTRY</v>
      </c>
      <c r="J16" t="str">
        <f>RIGHT(F16,6)</f>
        <v>MTN003</v>
      </c>
      <c r="K16" t="str">
        <f>VLOOKUP(D16,'special label'!$D$2:$H$127,5,)</f>
        <v>(Carbon Neutral Bond)</v>
      </c>
      <c r="L16" s="34" t="str">
        <f>CONCATENATE(G16," ",I16," ",J16," ",K16)</f>
        <v>21 WUXI COMMUNICATIONS INDUSTRY MTN003 (Carbon Neutral Bond)</v>
      </c>
      <c r="M16" t="e">
        <f>INDEX(#REF!,MATCH(EN_work!D16,#REF!,0),7)</f>
        <v>#REF!</v>
      </c>
      <c r="N16" s="35" t="s">
        <v>42</v>
      </c>
      <c r="O16" t="s">
        <v>67</v>
      </c>
      <c r="P16" t="s">
        <v>24</v>
      </c>
      <c r="Q16" t="s">
        <v>68</v>
      </c>
      <c r="R16">
        <v>2021</v>
      </c>
      <c r="S16" s="37">
        <v>44371</v>
      </c>
      <c r="T16" s="38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="33" customFormat="1" spans="1:24">
      <c r="A17" s="33">
        <v>16</v>
      </c>
      <c r="B17" s="33" t="s">
        <v>69</v>
      </c>
      <c r="C17" s="33" t="str">
        <f>LEFT(B17,LEN(B17)-3)</f>
        <v>102101316</v>
      </c>
      <c r="D17" s="40">
        <v>102101316</v>
      </c>
      <c r="E17" s="33" t="e">
        <f>VLOOKUP(D17,#REF!,2,FALSE)</f>
        <v>#REF!</v>
      </c>
      <c r="F17" s="33" t="str">
        <f>VLOOKUP(D17,'combined sheet'!$B$2:$C$194,2,FALSE)</f>
        <v>21锡交通MTN005</v>
      </c>
      <c r="G17" s="33" t="str">
        <f>RIGHT(R17,2)</f>
        <v>21</v>
      </c>
      <c r="H17" s="33" t="str">
        <f>LEFT(O17,LEN(O17)-16)</f>
        <v>WUXI COMMUNICATIONS INDUSTRY</v>
      </c>
      <c r="I17" t="str">
        <f>UPPER(H17)</f>
        <v>WUXI COMMUNICATIONS INDUSTRY</v>
      </c>
      <c r="J17" s="33" t="str">
        <f>RIGHT(F17,6)</f>
        <v>MTN005</v>
      </c>
      <c r="K17" s="33" t="str">
        <f>VLOOKUP(D17,'special label'!$D$2:$H$127,5,)</f>
        <v>(Carbon Neutral Bond)</v>
      </c>
      <c r="L17" s="34" t="str">
        <f>CONCATENATE(G17," ",I17," ",J17," ",K17)</f>
        <v>21 WUXI COMMUNICATIONS INDUSTRY MTN005 (Carbon Neutral Bond)</v>
      </c>
      <c r="M17" t="e">
        <f>INDEX(#REF!,MATCH(EN_work!D17,#REF!,0),7)</f>
        <v>#REF!</v>
      </c>
      <c r="N17" s="35" t="s">
        <v>42</v>
      </c>
      <c r="O17" s="33" t="s">
        <v>70</v>
      </c>
      <c r="P17" s="33" t="s">
        <v>24</v>
      </c>
      <c r="Q17" s="33" t="s">
        <v>68</v>
      </c>
      <c r="R17" s="33">
        <v>2021</v>
      </c>
      <c r="S17" s="41">
        <v>44396</v>
      </c>
      <c r="T17" s="42">
        <v>1</v>
      </c>
      <c r="U17" t="e">
        <f>INDEX(#REF!,MATCH(EN_work!$D17,#REF!,0),8)</f>
        <v>#REF!</v>
      </c>
      <c r="V17" t="e">
        <f>INDEX(#REF!,MATCH(EN_work!$D17,#REF!,0),9)</f>
        <v>#REF!</v>
      </c>
      <c r="W17" s="33" t="s">
        <v>26</v>
      </c>
      <c r="X17" s="33" t="s">
        <v>27</v>
      </c>
    </row>
    <row r="18" spans="1:24">
      <c r="A18">
        <v>17</v>
      </c>
      <c r="B18" t="s">
        <v>71</v>
      </c>
      <c r="C18" t="str">
        <f>LEFT(B18,LEN(B18)-3)</f>
        <v>012283367</v>
      </c>
      <c r="D18" s="26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>RIGHT(R18,2)</f>
        <v>22</v>
      </c>
      <c r="H18" t="str">
        <f>LEFT(O18,LEN(O18)-18)</f>
        <v>WUXI COMMUNICATIONS INDUSTRY</v>
      </c>
      <c r="I18" t="str">
        <f>UPPER(H18)</f>
        <v>WUXI COMMUNICATIONS INDUSTRY</v>
      </c>
      <c r="J18" t="str">
        <f>RIGHT(F18,6)</f>
        <v>SCP006</v>
      </c>
      <c r="K18" t="str">
        <f>VLOOKUP(D18,'special label'!$D$2:$H$127,5,)</f>
        <v>(Green)</v>
      </c>
      <c r="L18" s="34" t="str">
        <f>CONCATENATE(G18," ",I18," ",J18," ",K18)</f>
        <v>22 WUXI COMMUNICATIONS INDUSTRY SCP006 (Green)</v>
      </c>
      <c r="M18" t="e">
        <f>INDEX(#REF!,MATCH(EN_work!D18,#REF!,0),7)</f>
        <v>#REF!</v>
      </c>
      <c r="N18" s="35" t="s">
        <v>42</v>
      </c>
      <c r="O18" t="s">
        <v>72</v>
      </c>
      <c r="P18" t="s">
        <v>24</v>
      </c>
      <c r="Q18" t="s">
        <v>68</v>
      </c>
      <c r="R18">
        <v>2022</v>
      </c>
      <c r="S18" s="37">
        <v>44831</v>
      </c>
      <c r="T18" s="38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>
      <c r="A19">
        <v>18</v>
      </c>
      <c r="B19" t="s">
        <v>73</v>
      </c>
      <c r="C19" t="str">
        <f>LEFT(B19,LEN(B19)-3)</f>
        <v>131656048</v>
      </c>
      <c r="D19" s="26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>RIGHT(R19,2)</f>
        <v>16</v>
      </c>
      <c r="H19" t="str">
        <f>LEFT(O19,LEN(O19)-14)</f>
        <v>WUHAN METRO</v>
      </c>
      <c r="I19" t="str">
        <f>UPPER(H19)</f>
        <v>WUHAN METRO</v>
      </c>
      <c r="J19" t="str">
        <f>RIGHT(F19,5)</f>
        <v>GN002</v>
      </c>
      <c r="L19" s="34" t="str">
        <f>CONCATENATE(G19," ",I19," ",J19," ",K19)</f>
        <v>16 WUHAN METRO GN002 </v>
      </c>
      <c r="M19" t="e">
        <f>INDEX(#REF!,MATCH(EN_work!D19,#REF!,0),7)</f>
        <v>#REF!</v>
      </c>
      <c r="N19" s="35" t="s">
        <v>42</v>
      </c>
      <c r="O19" t="s">
        <v>74</v>
      </c>
      <c r="P19" t="s">
        <v>24</v>
      </c>
      <c r="Q19" t="s">
        <v>75</v>
      </c>
      <c r="R19">
        <v>2016</v>
      </c>
      <c r="S19" s="37">
        <v>42669</v>
      </c>
      <c r="T19" s="38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>
      <c r="A20">
        <v>19</v>
      </c>
      <c r="B20" t="s">
        <v>77</v>
      </c>
      <c r="C20" t="str">
        <f>LEFT(B20,LEN(B20)-3)</f>
        <v>131781001</v>
      </c>
      <c r="D20" s="26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>RIGHT(R20,2)</f>
        <v>17</v>
      </c>
      <c r="H20" t="str">
        <f>LEFT(O20,LEN(O20)-14)</f>
        <v>WUHAN METRO</v>
      </c>
      <c r="I20" t="str">
        <f>UPPER(H20)</f>
        <v>WUHAN METRO</v>
      </c>
      <c r="J20" t="str">
        <f>RIGHT(F20,5)</f>
        <v>GN001</v>
      </c>
      <c r="L20" s="34" t="str">
        <f>CONCATENATE(G20," ",I20," ",J20," ",K20)</f>
        <v>17 WUHAN METRO GN001 </v>
      </c>
      <c r="M20" t="e">
        <f>INDEX(#REF!,MATCH(EN_work!D20,#REF!,0),7)</f>
        <v>#REF!</v>
      </c>
      <c r="N20" s="35" t="s">
        <v>42</v>
      </c>
      <c r="O20" t="s">
        <v>78</v>
      </c>
      <c r="P20" t="s">
        <v>24</v>
      </c>
      <c r="Q20" t="s">
        <v>75</v>
      </c>
      <c r="R20">
        <v>2017</v>
      </c>
      <c r="S20" s="37">
        <v>42941</v>
      </c>
      <c r="T20" s="38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>
      <c r="A21">
        <v>20</v>
      </c>
      <c r="B21" t="s">
        <v>79</v>
      </c>
      <c r="C21" t="str">
        <f>LEFT(B21,LEN(B21)-3)</f>
        <v>131900025</v>
      </c>
      <c r="D21" s="26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>RIGHT(R21,2)</f>
        <v>19</v>
      </c>
      <c r="H21" t="str">
        <f>LEFT(O21,LEN(O21)-16)</f>
        <v>WUHAN METRO</v>
      </c>
      <c r="I21" t="str">
        <f>UPPER(H21)</f>
        <v>WUHAN METRO</v>
      </c>
      <c r="J21" t="str">
        <f>RIGHT(F21,5)</f>
        <v>GN001</v>
      </c>
      <c r="L21" s="34" t="str">
        <f>CONCATENATE(G21," ",I21," ",J21," ",K21)</f>
        <v>19 WUHAN METRO GN001 </v>
      </c>
      <c r="M21" t="e">
        <f>INDEX(#REF!,MATCH(EN_work!D21,#REF!,0),7)</f>
        <v>#REF!</v>
      </c>
      <c r="N21" s="35" t="s">
        <v>42</v>
      </c>
      <c r="O21" t="s">
        <v>80</v>
      </c>
      <c r="P21" t="s">
        <v>24</v>
      </c>
      <c r="Q21" t="s">
        <v>75</v>
      </c>
      <c r="R21">
        <v>2019</v>
      </c>
      <c r="S21" s="37">
        <v>43811</v>
      </c>
      <c r="T21" s="38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>
      <c r="A22">
        <v>21</v>
      </c>
      <c r="B22" t="s">
        <v>81</v>
      </c>
      <c r="C22" t="str">
        <f>LEFT(B22,LEN(B22)-3)</f>
        <v>132000031</v>
      </c>
      <c r="D22" s="26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>RIGHT(R22,2)</f>
        <v>20</v>
      </c>
      <c r="H22" t="str">
        <f>LEFT(O22,LEN(O22)-16)</f>
        <v>WUHAN METRO</v>
      </c>
      <c r="I22" t="str">
        <f>UPPER(H22)</f>
        <v>WUHAN METRO</v>
      </c>
      <c r="J22" t="str">
        <f>RIGHT(F22,5)</f>
        <v>GN001</v>
      </c>
      <c r="L22" s="34" t="str">
        <f>CONCATENATE(G22," ",I22," ",J22," ",K22)</f>
        <v>20 WUHAN METRO GN001 </v>
      </c>
      <c r="M22" t="e">
        <f>INDEX(#REF!,MATCH(EN_work!D22,#REF!,0),7)</f>
        <v>#REF!</v>
      </c>
      <c r="N22" s="35" t="s">
        <v>42</v>
      </c>
      <c r="O22" t="s">
        <v>82</v>
      </c>
      <c r="P22" t="s">
        <v>24</v>
      </c>
      <c r="Q22" t="s">
        <v>75</v>
      </c>
      <c r="R22">
        <v>2020</v>
      </c>
      <c r="S22" s="37">
        <v>44120</v>
      </c>
      <c r="T22" s="38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>
      <c r="A23">
        <v>22</v>
      </c>
      <c r="B23" t="s">
        <v>83</v>
      </c>
      <c r="C23" t="str">
        <f>LEFT(B23,LEN(B23)-3)</f>
        <v>2180066</v>
      </c>
      <c r="D23" s="26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>RIGHT(R23,2)</f>
        <v>21</v>
      </c>
      <c r="H23" t="str">
        <f>LEFT(O23,LEN(O23)-14)</f>
        <v>WUHAN METRO Extendable</v>
      </c>
      <c r="I23" t="str">
        <f>UPPER(H23)</f>
        <v>WUHAN METRO EXTENDABLE</v>
      </c>
      <c r="J23" t="str">
        <f>RIGHT(F23,2)</f>
        <v>01</v>
      </c>
      <c r="L23" s="34" t="str">
        <f>CONCATENATE(G23," ",I23," ",J23," ",K23)</f>
        <v>21 WUHAN METRO EXTENDABLE 01 </v>
      </c>
      <c r="M23" t="e">
        <f>INDEX(#REF!,MATCH(EN_work!D23,#REF!,0),7)</f>
        <v>#REF!</v>
      </c>
      <c r="N23" s="35" t="s">
        <v>42</v>
      </c>
      <c r="O23" t="s">
        <v>84</v>
      </c>
      <c r="P23" t="s">
        <v>85</v>
      </c>
      <c r="Q23" t="s">
        <v>75</v>
      </c>
      <c r="R23">
        <v>2021</v>
      </c>
      <c r="S23" s="37">
        <v>44263</v>
      </c>
      <c r="T23" s="38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>
      <c r="A24">
        <v>23</v>
      </c>
      <c r="B24" t="s">
        <v>86</v>
      </c>
      <c r="C24" t="str">
        <f>LEFT(B24,LEN(B24)-3)</f>
        <v>102101367</v>
      </c>
      <c r="D24" s="26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>RIGHT(R24,2)</f>
        <v>21</v>
      </c>
      <c r="H24" t="str">
        <f>LEFT(O24,LEN(O24)-16)</f>
        <v>WENZHOU TRANSPORTATION GROUP</v>
      </c>
      <c r="I24" t="str">
        <f>UPPER(H24)</f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4" t="str">
        <f>CONCATENATE(G24," ",I24," ",J24," ",K24)</f>
        <v>21 WENZHOU TRANSPORTATION GROUP MTN001 (Carbon Neutral Bond)</v>
      </c>
      <c r="M24" t="e">
        <f>INDEX(#REF!,MATCH(EN_work!D24,#REF!,0),7)</f>
        <v>#REF!</v>
      </c>
      <c r="N24" s="35" t="s">
        <v>42</v>
      </c>
      <c r="O24" t="s">
        <v>87</v>
      </c>
      <c r="P24" t="s">
        <v>24</v>
      </c>
      <c r="Q24" t="s">
        <v>88</v>
      </c>
      <c r="R24">
        <v>2021</v>
      </c>
      <c r="S24" s="37">
        <v>44403</v>
      </c>
      <c r="T24" s="38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>
      <c r="A25">
        <v>24</v>
      </c>
      <c r="B25" t="s">
        <v>89</v>
      </c>
      <c r="C25" t="str">
        <f>LEFT(B25,LEN(B25)-3)</f>
        <v>131800018</v>
      </c>
      <c r="D25" s="26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>RIGHT(R25,2)</f>
        <v>18</v>
      </c>
      <c r="H25" t="str">
        <f>LEFT(O25,LEN(O25)-16)</f>
        <v>CTG</v>
      </c>
      <c r="I25" t="str">
        <f>UPPER(H25)</f>
        <v>CTG</v>
      </c>
      <c r="J25" t="str">
        <f>RIGHT(F25,5)</f>
        <v>GN001</v>
      </c>
      <c r="L25" s="34" t="str">
        <f>CONCATENATE(G25," ",I25," ",J25," ",K25)</f>
        <v>18 CTG GN001 </v>
      </c>
      <c r="M25" t="e">
        <f>INDEX(#REF!,MATCH(EN_work!D25,#REF!,0),7)</f>
        <v>#REF!</v>
      </c>
      <c r="N25" s="35" t="s">
        <v>47</v>
      </c>
      <c r="O25" t="s">
        <v>90</v>
      </c>
      <c r="P25" t="s">
        <v>24</v>
      </c>
      <c r="Q25" t="s">
        <v>91</v>
      </c>
      <c r="R25">
        <v>2018</v>
      </c>
      <c r="S25" s="37">
        <v>43437</v>
      </c>
      <c r="T25" s="38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>
      <c r="A26">
        <v>25</v>
      </c>
      <c r="B26" t="s">
        <v>92</v>
      </c>
      <c r="C26" t="str">
        <f>LEFT(B26,LEN(B26)-3)</f>
        <v>131900012</v>
      </c>
      <c r="D26" s="26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>RIGHT(R26,2)</f>
        <v>19</v>
      </c>
      <c r="H26" t="str">
        <f>LEFT(O26,LEN(O26)-16)</f>
        <v>CTG</v>
      </c>
      <c r="I26" t="str">
        <f>UPPER(H26)</f>
        <v>CTG</v>
      </c>
      <c r="J26" t="str">
        <f>RIGHT(F26,5)</f>
        <v>GN001</v>
      </c>
      <c r="L26" s="34" t="str">
        <f>CONCATENATE(G26," ",I26," ",J26," ",K26)</f>
        <v>19 CTG GN001 </v>
      </c>
      <c r="M26" t="e">
        <f>INDEX(#REF!,MATCH(EN_work!D26,#REF!,0),7)</f>
        <v>#REF!</v>
      </c>
      <c r="N26" s="35" t="s">
        <v>47</v>
      </c>
      <c r="O26" t="s">
        <v>93</v>
      </c>
      <c r="P26" t="s">
        <v>24</v>
      </c>
      <c r="Q26" t="s">
        <v>91</v>
      </c>
      <c r="R26">
        <v>2019</v>
      </c>
      <c r="S26" s="37">
        <v>43651</v>
      </c>
      <c r="T26" s="38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>
      <c r="A27">
        <v>26</v>
      </c>
      <c r="B27" t="s">
        <v>94</v>
      </c>
      <c r="C27" t="str">
        <f>LEFT(B27,LEN(B27)-3)</f>
        <v>132100014</v>
      </c>
      <c r="D27" s="26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>RIGHT(R27,2)</f>
        <v>21</v>
      </c>
      <c r="H27" t="str">
        <f>LEFT(O27,LEN(O27)-16)</f>
        <v>CTG</v>
      </c>
      <c r="I27" t="str">
        <f>UPPER(H27)</f>
        <v>CTG</v>
      </c>
      <c r="J27" t="str">
        <f>RIGHT(F27,5)</f>
        <v>GN001</v>
      </c>
      <c r="L27" s="34" t="str">
        <f>CONCATENATE(G27," ",I27," ",J27," ",K27)</f>
        <v>21 CTG GN001 </v>
      </c>
      <c r="M27" t="e">
        <f>INDEX(#REF!,MATCH(EN_work!D27,#REF!,0),7)</f>
        <v>#REF!</v>
      </c>
      <c r="N27" s="35" t="s">
        <v>47</v>
      </c>
      <c r="O27" t="s">
        <v>95</v>
      </c>
      <c r="P27" t="s">
        <v>24</v>
      </c>
      <c r="Q27" t="s">
        <v>91</v>
      </c>
      <c r="R27">
        <v>2021</v>
      </c>
      <c r="S27" s="37">
        <v>44236</v>
      </c>
      <c r="T27" s="38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>
      <c r="A28">
        <v>27</v>
      </c>
      <c r="B28" t="s">
        <v>96</v>
      </c>
      <c r="C28" t="str">
        <f>LEFT(B28,LEN(B28)-3)</f>
        <v>132100090</v>
      </c>
      <c r="D28" s="26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>RIGHT(R28,2)</f>
        <v>21</v>
      </c>
      <c r="H28" t="str">
        <f>LEFT(O28,LEN(O28)-16)</f>
        <v>CTG</v>
      </c>
      <c r="I28" t="str">
        <f>UPPER(H28)</f>
        <v>CTG</v>
      </c>
      <c r="J28" t="str">
        <f>RIGHT(F28,5)</f>
        <v>GN010</v>
      </c>
      <c r="K28" t="str">
        <f>VLOOKUP(D28,'special label'!$D$2:$H$127,5,)</f>
        <v>(Carbon Neutral Bond)</v>
      </c>
      <c r="L28" s="34" t="str">
        <f>CONCATENATE(G28," ",I28," ",J28," ",K28)</f>
        <v>21 CTG GN010 (Carbon Neutral Bond)</v>
      </c>
      <c r="M28" t="e">
        <f>INDEX(#REF!,MATCH(EN_work!D28,#REF!,0),7)</f>
        <v>#REF!</v>
      </c>
      <c r="N28" s="35" t="s">
        <v>47</v>
      </c>
      <c r="O28" t="s">
        <v>97</v>
      </c>
      <c r="P28" t="s">
        <v>24</v>
      </c>
      <c r="Q28" t="s">
        <v>91</v>
      </c>
      <c r="R28">
        <v>2021</v>
      </c>
      <c r="S28" s="37">
        <v>44421</v>
      </c>
      <c r="T28" s="38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>
      <c r="A29">
        <v>28</v>
      </c>
      <c r="B29" t="s">
        <v>98</v>
      </c>
      <c r="C29" t="str">
        <f>LEFT(B29,LEN(B29)-3)</f>
        <v>132100113</v>
      </c>
      <c r="D29" s="26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>RIGHT(R29,2)</f>
        <v>21</v>
      </c>
      <c r="H29" t="str">
        <f>LEFT(O29,LEN(O29)-16)</f>
        <v>CTG</v>
      </c>
      <c r="I29" t="str">
        <f>UPPER(H29)</f>
        <v>CTG</v>
      </c>
      <c r="J29" t="str">
        <f>RIGHT(F29,5)</f>
        <v>GN013</v>
      </c>
      <c r="K29" t="str">
        <f>VLOOKUP(D29,'special label'!$D$2:$H$127,5,)</f>
        <v>(Carbon Neutral Bond)</v>
      </c>
      <c r="L29" s="34" t="str">
        <f>CONCATENATE(G29," ",I29," ",J29," ",K29)</f>
        <v>21 CTG GN013 (Carbon Neutral Bond)</v>
      </c>
      <c r="M29" t="e">
        <f>INDEX(#REF!,MATCH(EN_work!D29,#REF!,0),7)</f>
        <v>#REF!</v>
      </c>
      <c r="N29" s="35" t="s">
        <v>47</v>
      </c>
      <c r="O29" t="s">
        <v>99</v>
      </c>
      <c r="P29" t="s">
        <v>24</v>
      </c>
      <c r="Q29" t="s">
        <v>91</v>
      </c>
      <c r="R29">
        <v>2021</v>
      </c>
      <c r="S29" s="37">
        <v>44456</v>
      </c>
      <c r="T29" s="38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>
      <c r="A30">
        <v>29</v>
      </c>
      <c r="B30" t="s">
        <v>100</v>
      </c>
      <c r="C30" t="str">
        <f>LEFT(B30,LEN(B30)-3)</f>
        <v>132100114</v>
      </c>
      <c r="D30" s="26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>RIGHT(R30,2)</f>
        <v>21</v>
      </c>
      <c r="H30" t="str">
        <f>LEFT(O30,LEN(O30)-16)</f>
        <v>CTG</v>
      </c>
      <c r="I30" t="str">
        <f>UPPER(H30)</f>
        <v>CTG</v>
      </c>
      <c r="J30" t="str">
        <f>RIGHT(F30,5)</f>
        <v>GN012</v>
      </c>
      <c r="K30" t="str">
        <f>VLOOKUP(D30,'special label'!$D$2:$H$127,5,)</f>
        <v>(Carbon Neutral Bond)</v>
      </c>
      <c r="L30" s="34" t="str">
        <f>CONCATENATE(G30," ",I30," ",J30," ",K30)</f>
        <v>21 CTG GN012 (Carbon Neutral Bond)</v>
      </c>
      <c r="M30" t="e">
        <f>INDEX(#REF!,MATCH(EN_work!D30,#REF!,0),7)</f>
        <v>#REF!</v>
      </c>
      <c r="N30" s="35" t="s">
        <v>47</v>
      </c>
      <c r="O30" t="s">
        <v>99</v>
      </c>
      <c r="P30" t="s">
        <v>24</v>
      </c>
      <c r="Q30" t="s">
        <v>91</v>
      </c>
      <c r="R30">
        <v>2021</v>
      </c>
      <c r="S30" s="37">
        <v>44456</v>
      </c>
      <c r="T30" s="38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>
      <c r="A31">
        <v>30</v>
      </c>
      <c r="B31" t="s">
        <v>101</v>
      </c>
      <c r="C31" t="str">
        <f>LEFT(B31,LEN(B31)-3)</f>
        <v>132100136</v>
      </c>
      <c r="D31" s="26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>RIGHT(R31,2)</f>
        <v>21</v>
      </c>
      <c r="H31" t="str">
        <f>LEFT(O31,LEN(O31)-14)</f>
        <v>CTG</v>
      </c>
      <c r="I31" t="str">
        <f>UPPER(H31)</f>
        <v>CTG</v>
      </c>
      <c r="J31" t="str">
        <f>RIGHT(F31,5)</f>
        <v>GN014</v>
      </c>
      <c r="K31" t="str">
        <f>VLOOKUP(D31,'special label'!$D$2:$H$127,5,)</f>
        <v>(Carbon Neutral Bond)</v>
      </c>
      <c r="L31" s="34" t="str">
        <f>CONCATENATE(G31," ",I31," ",J31," ",K31)</f>
        <v>21 CTG GN014 (Carbon Neutral Bond)</v>
      </c>
      <c r="M31" t="e">
        <f>INDEX(#REF!,MATCH(EN_work!D31,#REF!,0),7)</f>
        <v>#REF!</v>
      </c>
      <c r="N31" s="35" t="s">
        <v>47</v>
      </c>
      <c r="O31" t="s">
        <v>102</v>
      </c>
      <c r="P31" t="s">
        <v>24</v>
      </c>
      <c r="Q31" t="s">
        <v>91</v>
      </c>
      <c r="R31">
        <v>2021</v>
      </c>
      <c r="S31" s="37">
        <v>44512</v>
      </c>
      <c r="T31" s="38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>
      <c r="A32">
        <v>31</v>
      </c>
      <c r="B32" t="s">
        <v>103</v>
      </c>
      <c r="C32" t="str">
        <f>LEFT(B32,LEN(B32)-3)</f>
        <v>132100139</v>
      </c>
      <c r="D32" s="26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>RIGHT(R32,2)</f>
        <v>21</v>
      </c>
      <c r="H32" t="str">
        <f>LEFT(O32,LEN(O32)-30)</f>
        <v>Three Gorges</v>
      </c>
      <c r="I32" t="str">
        <f>UPPER(H32)</f>
        <v>THREE GORGES</v>
      </c>
      <c r="J32" t="str">
        <f>RIGHT(F32,5)</f>
        <v>GN015</v>
      </c>
      <c r="K32" t="str">
        <f>VLOOKUP(D32,'special label'!$D$2:$H$127,5,)</f>
        <v>(Carbon Neutral Bond)</v>
      </c>
      <c r="L32" s="34" t="str">
        <f>CONCATENATE(G32," ",I32," ",J32," ",K32)</f>
        <v>21 THREE GORGES GN015 (Carbon Neutral Bond)</v>
      </c>
      <c r="M32" t="e">
        <f>INDEX(#REF!,MATCH(EN_work!D32,#REF!,0),7)</f>
        <v>#REF!</v>
      </c>
      <c r="N32" s="35" t="s">
        <v>47</v>
      </c>
      <c r="O32" t="s">
        <v>104</v>
      </c>
      <c r="P32" t="s">
        <v>24</v>
      </c>
      <c r="Q32" t="s">
        <v>91</v>
      </c>
      <c r="R32">
        <v>2021</v>
      </c>
      <c r="S32" s="37">
        <v>44516</v>
      </c>
      <c r="T32" s="38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>
      <c r="A33">
        <v>32</v>
      </c>
      <c r="B33" t="s">
        <v>105</v>
      </c>
      <c r="C33" t="str">
        <f>LEFT(B33,LEN(B33)-3)</f>
        <v>132280011</v>
      </c>
      <c r="D33" s="26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>RIGHT(R33,2)</f>
        <v>22</v>
      </c>
      <c r="H33" t="str">
        <f>LEFT(O33,LEN(O33)-14)</f>
        <v>CTG</v>
      </c>
      <c r="I33" t="str">
        <f>UPPER(H33)</f>
        <v>CTG</v>
      </c>
      <c r="J33" t="str">
        <f>RIGHT(F33,5)</f>
        <v>GN002</v>
      </c>
      <c r="K33" t="str">
        <f>VLOOKUP(D33,'special label'!$D$2:$H$127,5,)</f>
        <v>(Carbon Neutral Bond)</v>
      </c>
      <c r="L33" s="34" t="str">
        <f>CONCATENATE(G33," ",I33," ",J33," ",K33)</f>
        <v>22 CTG GN002 (Carbon Neutral Bond)</v>
      </c>
      <c r="M33" t="e">
        <f>INDEX(#REF!,MATCH(EN_work!D33,#REF!,0),7)</f>
        <v>#REF!</v>
      </c>
      <c r="N33" s="35" t="s">
        <v>47</v>
      </c>
      <c r="O33" t="s">
        <v>106</v>
      </c>
      <c r="P33" t="s">
        <v>24</v>
      </c>
      <c r="Q33" t="s">
        <v>91</v>
      </c>
      <c r="R33">
        <v>2022</v>
      </c>
      <c r="S33" s="37">
        <v>44613</v>
      </c>
      <c r="T33" s="38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>
      <c r="A34">
        <v>33</v>
      </c>
      <c r="B34" t="s">
        <v>107</v>
      </c>
      <c r="C34" t="str">
        <f>LEFT(B34,LEN(B34)-3)</f>
        <v>132280012</v>
      </c>
      <c r="D34" s="26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>RIGHT(R34,2)</f>
        <v>22</v>
      </c>
      <c r="H34" t="str">
        <f>LEFT(O34,LEN(O34)-14)</f>
        <v>CTG</v>
      </c>
      <c r="I34" t="str">
        <f>UPPER(H34)</f>
        <v>CTG</v>
      </c>
      <c r="J34" t="str">
        <f>RIGHT(F34,5)</f>
        <v>GN003</v>
      </c>
      <c r="K34" t="str">
        <f>VLOOKUP(D34,'special label'!$D$2:$H$127,5,)</f>
        <v>(Carbon Neutral Bond)</v>
      </c>
      <c r="L34" s="34" t="str">
        <f>CONCATENATE(G34," ",I34," ",J34," ",K34)</f>
        <v>22 CTG GN003 (Carbon Neutral Bond)</v>
      </c>
      <c r="M34" t="e">
        <f>INDEX(#REF!,MATCH(EN_work!D34,#REF!,0),7)</f>
        <v>#REF!</v>
      </c>
      <c r="N34" s="35" t="s">
        <v>47</v>
      </c>
      <c r="O34" t="s">
        <v>106</v>
      </c>
      <c r="P34" t="s">
        <v>24</v>
      </c>
      <c r="Q34" t="s">
        <v>91</v>
      </c>
      <c r="R34">
        <v>2022</v>
      </c>
      <c r="S34" s="37">
        <v>44613</v>
      </c>
      <c r="T34" s="38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>
      <c r="A35">
        <v>34</v>
      </c>
      <c r="B35" t="s">
        <v>108</v>
      </c>
      <c r="C35" t="str">
        <f>LEFT(B35,LEN(B35)-3)</f>
        <v>132280098</v>
      </c>
      <c r="D35" s="26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>RIGHT(R35,2)</f>
        <v>22</v>
      </c>
      <c r="H35" t="str">
        <f>LEFT(O35,LEN(O35)-14)</f>
        <v>CTG</v>
      </c>
      <c r="I35" t="str">
        <f>UPPER(H35)</f>
        <v>CTG</v>
      </c>
      <c r="J35" t="str">
        <f>RIGHT(F35,5)</f>
        <v>GN006</v>
      </c>
      <c r="L35" s="34" t="str">
        <f>CONCATENATE(G35," ",I35," ",J35," ",K35)</f>
        <v>22 CTG GN006 </v>
      </c>
      <c r="M35" t="e">
        <f>INDEX(#REF!,MATCH(EN_work!D35,#REF!,0),7)</f>
        <v>#REF!</v>
      </c>
      <c r="N35" s="35" t="s">
        <v>47</v>
      </c>
      <c r="O35" t="s">
        <v>109</v>
      </c>
      <c r="P35" t="s">
        <v>24</v>
      </c>
      <c r="Q35" t="s">
        <v>91</v>
      </c>
      <c r="R35">
        <v>2022</v>
      </c>
      <c r="S35" s="37">
        <v>44833</v>
      </c>
      <c r="T35" s="38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>
      <c r="A36">
        <v>35</v>
      </c>
      <c r="B36" t="s">
        <v>110</v>
      </c>
      <c r="C36" t="str">
        <f>LEFT(B36,LEN(B36)-3)</f>
        <v>132280106</v>
      </c>
      <c r="D36" s="26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>RIGHT(R36,2)</f>
        <v>22</v>
      </c>
      <c r="H36" t="str">
        <f>LEFT(O36,LEN(O36)-14)</f>
        <v>CTG</v>
      </c>
      <c r="I36" t="str">
        <f>UPPER(H36)</f>
        <v>CTG</v>
      </c>
      <c r="J36" t="str">
        <f>RIGHT(F36,5)</f>
        <v>GN008</v>
      </c>
      <c r="K36" t="str">
        <f>VLOOKUP(D36,'special label'!$D$2:$H$127,5,)</f>
        <v>(Carbon Neutral Bond)</v>
      </c>
      <c r="L36" s="34" t="str">
        <f>CONCATENATE(G36," ",I36," ",J36," ",K36)</f>
        <v>22 CTG GN008 (Carbon Neutral Bond)</v>
      </c>
      <c r="M36" t="e">
        <f>INDEX(#REF!,MATCH(EN_work!D36,#REF!,0),7)</f>
        <v>#REF!</v>
      </c>
      <c r="N36" s="35" t="s">
        <v>47</v>
      </c>
      <c r="O36" t="s">
        <v>111</v>
      </c>
      <c r="P36" t="s">
        <v>24</v>
      </c>
      <c r="Q36" t="s">
        <v>91</v>
      </c>
      <c r="R36">
        <v>2022</v>
      </c>
      <c r="S36" s="37">
        <v>44869</v>
      </c>
      <c r="T36" s="38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>
      <c r="A37">
        <v>36</v>
      </c>
      <c r="B37" t="s">
        <v>112</v>
      </c>
      <c r="C37" t="str">
        <f>LEFT(B37,LEN(B37)-3)</f>
        <v>132280108</v>
      </c>
      <c r="D37" s="26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>RIGHT(R37,2)</f>
        <v>22</v>
      </c>
      <c r="H37" t="str">
        <f>LEFT(O37,LEN(O37)-18)</f>
        <v>CTG</v>
      </c>
      <c r="I37" t="str">
        <f>UPPER(H37)</f>
        <v>CTG</v>
      </c>
      <c r="J37" t="str">
        <f>RIGHT(F37,5)</f>
        <v>GN007</v>
      </c>
      <c r="L37" s="34" t="str">
        <f>CONCATENATE(G37," ",I37," ",J37," ",K37)</f>
        <v>22 CTG GN007 </v>
      </c>
      <c r="M37" t="e">
        <f>INDEX(#REF!,MATCH(EN_work!D37,#REF!,0),7)</f>
        <v>#REF!</v>
      </c>
      <c r="N37" s="35" t="s">
        <v>47</v>
      </c>
      <c r="O37" t="s">
        <v>113</v>
      </c>
      <c r="P37" t="s">
        <v>24</v>
      </c>
      <c r="Q37" t="s">
        <v>91</v>
      </c>
      <c r="R37">
        <v>2022</v>
      </c>
      <c r="S37" s="37">
        <v>44869</v>
      </c>
      <c r="T37" s="38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>
      <c r="A38">
        <v>37</v>
      </c>
      <c r="B38" t="s">
        <v>114</v>
      </c>
      <c r="C38" t="str">
        <f>LEFT(B38,LEN(B38)-3)</f>
        <v>132280107</v>
      </c>
      <c r="D38" s="26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>RIGHT(R38,2)</f>
        <v>22</v>
      </c>
      <c r="H38" t="str">
        <f>LEFT(O38,LEN(O38)-14)</f>
        <v>CTG</v>
      </c>
      <c r="I38" t="str">
        <f>UPPER(H38)</f>
        <v>CTG</v>
      </c>
      <c r="J38" t="str">
        <f>RIGHT(F38,5)</f>
        <v>GN009</v>
      </c>
      <c r="K38" t="str">
        <f>VLOOKUP(D38,'special label'!$D$2:$H$127,5,)</f>
        <v>(Carbon Neutral Bond)</v>
      </c>
      <c r="L38" s="34" t="str">
        <f>CONCATENATE(G38," ",I38," ",J38," ",K38)</f>
        <v>22 CTG GN009 (Carbon Neutral Bond)</v>
      </c>
      <c r="M38" t="e">
        <f>INDEX(#REF!,MATCH(EN_work!D38,#REF!,0),7)</f>
        <v>#REF!</v>
      </c>
      <c r="N38" s="35" t="s">
        <v>47</v>
      </c>
      <c r="O38" t="s">
        <v>111</v>
      </c>
      <c r="P38" t="s">
        <v>24</v>
      </c>
      <c r="Q38" t="s">
        <v>91</v>
      </c>
      <c r="R38">
        <v>2022</v>
      </c>
      <c r="S38" s="37">
        <v>44869</v>
      </c>
      <c r="T38" s="38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>
      <c r="A39">
        <v>38</v>
      </c>
      <c r="B39" t="s">
        <v>115</v>
      </c>
      <c r="C39" t="str">
        <f>LEFT(B39,LEN(B39)-3)</f>
        <v>132280114</v>
      </c>
      <c r="D39" s="26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>RIGHT(R39,2)</f>
        <v>22</v>
      </c>
      <c r="H39" t="str">
        <f>LEFT(O39,LEN(O39)-18)</f>
        <v>CTG</v>
      </c>
      <c r="I39" t="str">
        <f>UPPER(H39)</f>
        <v>CTG</v>
      </c>
      <c r="J39" t="str">
        <f>RIGHT(F39,5)</f>
        <v>GN010</v>
      </c>
      <c r="K39" t="str">
        <f>VLOOKUP(D39,'special label'!$D$2:$H$127,5,)</f>
        <v>(Carbon Neutral Bond)</v>
      </c>
      <c r="L39" s="34" t="str">
        <f>CONCATENATE(G39," ",I39," ",J39," ",K39)</f>
        <v>22 CTG GN010 (Carbon Neutral Bond)</v>
      </c>
      <c r="M39" t="e">
        <f>INDEX(#REF!,MATCH(EN_work!D39,#REF!,0),7)</f>
        <v>#REF!</v>
      </c>
      <c r="N39" s="35" t="s">
        <v>47</v>
      </c>
      <c r="O39" t="s">
        <v>116</v>
      </c>
      <c r="P39" t="s">
        <v>24</v>
      </c>
      <c r="Q39" t="s">
        <v>91</v>
      </c>
      <c r="R39">
        <v>2022</v>
      </c>
      <c r="S39" s="37">
        <v>44895</v>
      </c>
      <c r="T39" s="38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>
      <c r="A40">
        <v>39</v>
      </c>
      <c r="B40" t="s">
        <v>117</v>
      </c>
      <c r="C40" t="str">
        <f>LEFT(B40,LEN(B40)-3)</f>
        <v>132280115</v>
      </c>
      <c r="D40" s="26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>RIGHT(R40,2)</f>
        <v>22</v>
      </c>
      <c r="H40" t="str">
        <f>LEFT(O40,LEN(O40)-14)</f>
        <v>CTG</v>
      </c>
      <c r="I40" t="str">
        <f>UPPER(H40)</f>
        <v>CTG</v>
      </c>
      <c r="J40" t="str">
        <f>RIGHT(F40,5)</f>
        <v>GN011</v>
      </c>
      <c r="K40" t="str">
        <f>VLOOKUP(D40,'special label'!$D$2:$H$127,5,)</f>
        <v>(Carbon Neutral Bond)</v>
      </c>
      <c r="L40" s="34" t="str">
        <f>CONCATENATE(G40," ",I40," ",J40," ",K40)</f>
        <v>22 CTG GN011 (Carbon Neutral Bond)</v>
      </c>
      <c r="M40" t="e">
        <f>INDEX(#REF!,MATCH(EN_work!D40,#REF!,0),7)</f>
        <v>#REF!</v>
      </c>
      <c r="N40" s="35" t="s">
        <v>47</v>
      </c>
      <c r="O40" t="s">
        <v>118</v>
      </c>
      <c r="P40" t="s">
        <v>24</v>
      </c>
      <c r="Q40" t="s">
        <v>91</v>
      </c>
      <c r="R40">
        <v>2022</v>
      </c>
      <c r="S40" s="37">
        <v>44895</v>
      </c>
      <c r="T40" s="38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>
      <c r="A41">
        <v>40</v>
      </c>
      <c r="B41" t="s">
        <v>119</v>
      </c>
      <c r="C41" t="str">
        <f>LEFT(B41,LEN(B41)-3)</f>
        <v>132100011</v>
      </c>
      <c r="D41" s="26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>RIGHT(R41,2)</f>
        <v>21</v>
      </c>
      <c r="H41" t="str">
        <f>LEFT(O41,LEN(O41)-16)</f>
        <v>CSG</v>
      </c>
      <c r="I41" t="str">
        <f>UPPER(H41)</f>
        <v>CSG</v>
      </c>
      <c r="J41" t="str">
        <f>RIGHT(F41,5)</f>
        <v>GN001</v>
      </c>
      <c r="L41" s="34" t="str">
        <f>CONCATENATE(G41," ",I41," ",J41," ",K41)</f>
        <v>21 CSG GN001 </v>
      </c>
      <c r="M41" t="e">
        <f>INDEX(#REF!,MATCH(EN_work!D41,#REF!,0),7)</f>
        <v>#REF!</v>
      </c>
      <c r="N41" s="35" t="s">
        <v>42</v>
      </c>
      <c r="O41" t="s">
        <v>120</v>
      </c>
      <c r="P41" t="s">
        <v>24</v>
      </c>
      <c r="Q41" t="s">
        <v>121</v>
      </c>
      <c r="R41">
        <v>2021</v>
      </c>
      <c r="S41" s="37">
        <v>44236</v>
      </c>
      <c r="T41" s="38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>
      <c r="A42">
        <v>41</v>
      </c>
      <c r="B42" t="s">
        <v>122</v>
      </c>
      <c r="C42" t="str">
        <f>LEFT(B42,LEN(B42)-3)</f>
        <v>132100044</v>
      </c>
      <c r="D42" s="26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>RIGHT(R42,2)</f>
        <v>21</v>
      </c>
      <c r="H42" t="str">
        <f>LEFT(O42,LEN(O42)-16)</f>
        <v>SICHUAN ENERGY INDUSTRY INVESTMENT GROUP</v>
      </c>
      <c r="I42" t="str">
        <f>UPPER(H42)</f>
        <v>SICHUAN ENERGY INDUSTRY INVESTMENT GROUP</v>
      </c>
      <c r="J42" t="str">
        <f>RIGHT(F42,5)</f>
        <v>GN001</v>
      </c>
      <c r="K42" t="str">
        <f>VLOOKUP(D42,'special label'!$D$2:$H$127,5,)</f>
        <v>(Equity-funded Bond)</v>
      </c>
      <c r="L42" s="34" t="str">
        <f>CONCATENATE(G42," ",I42," ",J42," ",K42)</f>
        <v>21 SICHUAN ENERGY INDUSTRY INVESTMENT GROUP GN001 (Equity-funded Bond)</v>
      </c>
      <c r="M42" t="e">
        <f>INDEX(#REF!,MATCH(EN_work!D42,#REF!,0),7)</f>
        <v>#REF!</v>
      </c>
      <c r="N42" s="35" t="s">
        <v>47</v>
      </c>
      <c r="O42" t="s">
        <v>123</v>
      </c>
      <c r="P42" t="s">
        <v>24</v>
      </c>
      <c r="Q42" t="s">
        <v>124</v>
      </c>
      <c r="R42">
        <v>2021</v>
      </c>
      <c r="S42" s="37">
        <v>44313</v>
      </c>
      <c r="T42" s="38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>
      <c r="A43">
        <v>42</v>
      </c>
      <c r="B43" t="s">
        <v>125</v>
      </c>
      <c r="C43" t="str">
        <f>LEFT(B43,LEN(B43)-3)</f>
        <v>132280004</v>
      </c>
      <c r="D43" s="26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>RIGHT(R43,2)</f>
        <v>22</v>
      </c>
      <c r="H43" t="str">
        <f>LEFT(O43,LEN(O43)-14)</f>
        <v>SHUIFA</v>
      </c>
      <c r="I43" t="str">
        <f>UPPER(H43)</f>
        <v>SHUIFA</v>
      </c>
      <c r="J43" t="str">
        <f>RIGHT(F43,5)</f>
        <v>GN001</v>
      </c>
      <c r="K43" t="str">
        <f>VLOOKUP(D43,'special label'!$D$2:$H$127,5,)</f>
        <v>(Carbon Neutral Bond)</v>
      </c>
      <c r="L43" s="34" t="str">
        <f>CONCATENATE(G43," ",I43," ",J43," ",K43)</f>
        <v>22 SHUIFA GN001 (Carbon Neutral Bond)</v>
      </c>
      <c r="M43" t="e">
        <f>INDEX(#REF!,MATCH(EN_work!D43,#REF!,0),7)</f>
        <v>#REF!</v>
      </c>
      <c r="N43" s="35" t="s">
        <v>34</v>
      </c>
      <c r="O43" t="s">
        <v>126</v>
      </c>
      <c r="P43" t="s">
        <v>24</v>
      </c>
      <c r="Q43" t="s">
        <v>127</v>
      </c>
      <c r="R43">
        <v>2022</v>
      </c>
      <c r="S43" s="37">
        <v>44582</v>
      </c>
      <c r="T43" s="38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>
      <c r="A44">
        <v>43</v>
      </c>
      <c r="B44" t="s">
        <v>128</v>
      </c>
      <c r="C44" t="str">
        <f>LEFT(B44,LEN(B44)-3)</f>
        <v>102101182</v>
      </c>
      <c r="D44" s="26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>RIGHT(R44,2)</f>
        <v>21</v>
      </c>
      <c r="H44" t="str">
        <f>LEFT(O44,LEN(O44)-16)</f>
        <v>SHENZHEN METRO</v>
      </c>
      <c r="I44" t="str">
        <f>UPPER(H44)</f>
        <v>SHENZHEN METRO</v>
      </c>
      <c r="J44" t="str">
        <f>RIGHT(F44,6)</f>
        <v>MTN003</v>
      </c>
      <c r="K44" t="str">
        <f>VLOOKUP(D44,'special label'!$D$2:$H$127,5,)</f>
        <v>(Carbon Neutral Bond)</v>
      </c>
      <c r="L44" s="34" t="str">
        <f>CONCATENATE(G44," ",I44," ",J44," ",K44)</f>
        <v>21 SHENZHEN METRO MTN003 (Carbon Neutral Bond)</v>
      </c>
      <c r="M44" t="e">
        <f>INDEX(#REF!,MATCH(EN_work!D44,#REF!,0),7)</f>
        <v>#REF!</v>
      </c>
      <c r="N44" s="35" t="s">
        <v>42</v>
      </c>
      <c r="O44" t="s">
        <v>129</v>
      </c>
      <c r="P44" t="s">
        <v>24</v>
      </c>
      <c r="Q44" t="s">
        <v>130</v>
      </c>
      <c r="R44">
        <v>2021</v>
      </c>
      <c r="S44" s="37">
        <v>44371</v>
      </c>
      <c r="T44" s="38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>
      <c r="A45">
        <v>44</v>
      </c>
      <c r="B45" t="s">
        <v>131</v>
      </c>
      <c r="C45" t="str">
        <f>LEFT(B45,LEN(B45)-3)</f>
        <v>102101755</v>
      </c>
      <c r="D45" s="26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>RIGHT(R45,2)</f>
        <v>21</v>
      </c>
      <c r="H45" t="str">
        <f>LEFT(O45,LEN(O45)-16)</f>
        <v>SHENZHEN METRO</v>
      </c>
      <c r="I45" t="str">
        <f>UPPER(H45)</f>
        <v>SHENZHEN METRO</v>
      </c>
      <c r="J45" t="str">
        <f>RIGHT(F45,6)</f>
        <v>MTN004</v>
      </c>
      <c r="K45" t="str">
        <f>VLOOKUP(D45,'special label'!$D$2:$H$127,5,)</f>
        <v>(Carbon Neutral Bond)</v>
      </c>
      <c r="L45" s="34" t="str">
        <f>CONCATENATE(G45," ",I45," ",J45," ",K45)</f>
        <v>21 SHENZHEN METRO MTN004 (Carbon Neutral Bond)</v>
      </c>
      <c r="M45" t="e">
        <f>INDEX(#REF!,MATCH(EN_work!D45,#REF!,0),7)</f>
        <v>#REF!</v>
      </c>
      <c r="N45" s="35" t="s">
        <v>42</v>
      </c>
      <c r="O45" t="s">
        <v>132</v>
      </c>
      <c r="P45" t="s">
        <v>24</v>
      </c>
      <c r="Q45" t="s">
        <v>130</v>
      </c>
      <c r="R45">
        <v>2021</v>
      </c>
      <c r="S45" s="37">
        <v>44439</v>
      </c>
      <c r="T45" s="38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>
      <c r="A46">
        <v>45</v>
      </c>
      <c r="B46" t="s">
        <v>133</v>
      </c>
      <c r="C46" t="str">
        <f>LEFT(B46,LEN(B46)-3)</f>
        <v>102103178</v>
      </c>
      <c r="D46" s="26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>RIGHT(R46,2)</f>
        <v>21</v>
      </c>
      <c r="H46" t="str">
        <f>LEFT(O46,LEN(O46)-14)</f>
        <v>SHENZHEN METRO</v>
      </c>
      <c r="I46" t="str">
        <f>UPPER(H46)</f>
        <v>SHENZHEN METRO</v>
      </c>
      <c r="J46" t="str">
        <f>RIGHT(F46,6)</f>
        <v>MTN006</v>
      </c>
      <c r="K46" t="str">
        <f>VLOOKUP(D46,'special label'!$D$2:$H$127,5,)</f>
        <v>(Carbon Neutral Bond)</v>
      </c>
      <c r="L46" s="34" t="str">
        <f>CONCATENATE(G46," ",I46," ",J46," ",K46)</f>
        <v>21 SHENZHEN METRO MTN006 (Carbon Neutral Bond)</v>
      </c>
      <c r="M46" t="e">
        <f>INDEX(#REF!,MATCH(EN_work!D46,#REF!,0),7)</f>
        <v>#REF!</v>
      </c>
      <c r="N46" s="35" t="s">
        <v>42</v>
      </c>
      <c r="O46" t="s">
        <v>134</v>
      </c>
      <c r="P46" t="s">
        <v>24</v>
      </c>
      <c r="Q46" t="s">
        <v>130</v>
      </c>
      <c r="R46">
        <v>2021</v>
      </c>
      <c r="S46" s="37">
        <v>44536</v>
      </c>
      <c r="T46" s="38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>
      <c r="A47">
        <v>46</v>
      </c>
      <c r="B47" t="s">
        <v>135</v>
      </c>
      <c r="C47" t="str">
        <f>LEFT(B47,LEN(B47)-3)</f>
        <v>102103239</v>
      </c>
      <c r="D47" s="26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>RIGHT(R47,2)</f>
        <v>21</v>
      </c>
      <c r="H47" t="str">
        <f>LEFT(O47,LEN(O47)-14)</f>
        <v>SHENZHEN METRO</v>
      </c>
      <c r="I47" t="str">
        <f>UPPER(H47)</f>
        <v>SHENZHEN METRO</v>
      </c>
      <c r="J47" t="str">
        <f>RIGHT(F47,6)</f>
        <v>MTN007</v>
      </c>
      <c r="K47" t="str">
        <f>VLOOKUP(D47,'special label'!$D$2:$H$127,5,)</f>
        <v>(Carbon Neutral Bond)</v>
      </c>
      <c r="L47" s="34" t="str">
        <f>CONCATENATE(G47," ",I47," ",J47," ",K47)</f>
        <v>21 SHENZHEN METRO MTN007 (Carbon Neutral Bond)</v>
      </c>
      <c r="M47" t="e">
        <f>INDEX(#REF!,MATCH(EN_work!D47,#REF!,0),7)</f>
        <v>#REF!</v>
      </c>
      <c r="N47" s="35" t="s">
        <v>42</v>
      </c>
      <c r="O47" t="s">
        <v>136</v>
      </c>
      <c r="P47" t="s">
        <v>24</v>
      </c>
      <c r="Q47" t="s">
        <v>130</v>
      </c>
      <c r="R47">
        <v>2021</v>
      </c>
      <c r="S47" s="37">
        <v>44543</v>
      </c>
      <c r="T47" s="38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>
      <c r="A48">
        <v>47</v>
      </c>
      <c r="B48" t="s">
        <v>137</v>
      </c>
      <c r="C48" t="str">
        <f>LEFT(B48,LEN(B48)-3)</f>
        <v>132000017</v>
      </c>
      <c r="D48" s="26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>RIGHT(R48,2)</f>
        <v>20</v>
      </c>
      <c r="H48" t="str">
        <f>LEFT(O48,LEN(O48)-16)</f>
        <v>SHENYANG METRO</v>
      </c>
      <c r="I48" t="str">
        <f>UPPER(H48)</f>
        <v>SHENYANG METRO</v>
      </c>
      <c r="J48" t="str">
        <f>RIGHT(F48,5)</f>
        <v>GN001</v>
      </c>
      <c r="L48" s="34" t="str">
        <f>CONCATENATE(G48," ",I48," ",J48," ",K48)</f>
        <v>20 SHENYANG METRO GN001 </v>
      </c>
      <c r="M48" t="e">
        <f>INDEX(#REF!,MATCH(EN_work!D48,#REF!,0),7)</f>
        <v>#REF!</v>
      </c>
      <c r="N48" s="35" t="s">
        <v>42</v>
      </c>
      <c r="O48" t="s">
        <v>138</v>
      </c>
      <c r="P48" t="s">
        <v>24</v>
      </c>
      <c r="Q48" t="s">
        <v>139</v>
      </c>
      <c r="R48">
        <v>2020</v>
      </c>
      <c r="S48" s="37">
        <v>43945</v>
      </c>
      <c r="T48" s="38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>
      <c r="A49">
        <v>48</v>
      </c>
      <c r="B49" t="s">
        <v>140</v>
      </c>
      <c r="C49" t="str">
        <f>LEFT(B49,LEN(B49)-3)</f>
        <v>132000029</v>
      </c>
      <c r="D49" s="26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>RIGHT(R49,2)</f>
        <v>20</v>
      </c>
      <c r="H49" t="str">
        <f>LEFT(O49,LEN(O49)-16)</f>
        <v>SHENYANG METRO</v>
      </c>
      <c r="I49" t="str">
        <f>UPPER(H49)</f>
        <v>SHENYANG METRO</v>
      </c>
      <c r="J49" t="str">
        <f>RIGHT(F49,5)</f>
        <v>GN002</v>
      </c>
      <c r="L49" s="34" t="str">
        <f>CONCATENATE(G49," ",I49," ",J49," ",K49)</f>
        <v>20 SHENYANG METRO GN002 </v>
      </c>
      <c r="M49" t="e">
        <f>INDEX(#REF!,MATCH(EN_work!D49,#REF!,0),7)</f>
        <v>#REF!</v>
      </c>
      <c r="N49" s="35" t="s">
        <v>42</v>
      </c>
      <c r="O49" t="s">
        <v>141</v>
      </c>
      <c r="P49" t="s">
        <v>24</v>
      </c>
      <c r="Q49" t="s">
        <v>139</v>
      </c>
      <c r="R49">
        <v>2020</v>
      </c>
      <c r="S49" s="37">
        <v>44091</v>
      </c>
      <c r="T49" s="38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>
      <c r="A50">
        <v>49</v>
      </c>
      <c r="B50" t="s">
        <v>142</v>
      </c>
      <c r="C50" t="str">
        <f>LEFT(B50,LEN(B50)-3)</f>
        <v>132100028</v>
      </c>
      <c r="D50" s="26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>RIGHT(R50,2)</f>
        <v>21</v>
      </c>
      <c r="H50" t="str">
        <f>LEFT(O50,LEN(O50)-16)</f>
        <v>SHENYANG METRO</v>
      </c>
      <c r="I50" t="str">
        <f>UPPER(H50)</f>
        <v>SHENYANG METRO</v>
      </c>
      <c r="J50" t="str">
        <f>RIGHT(F50,5)</f>
        <v>GN001</v>
      </c>
      <c r="L50" s="34" t="str">
        <f>CONCATENATE(G50," ",I50," ",J50," ",K50)</f>
        <v>21 SHENYANG METRO GN001 </v>
      </c>
      <c r="M50" t="e">
        <f>INDEX(#REF!,MATCH(EN_work!D50,#REF!,0),7)</f>
        <v>#REF!</v>
      </c>
      <c r="N50" s="35" t="s">
        <v>42</v>
      </c>
      <c r="O50" t="s">
        <v>143</v>
      </c>
      <c r="P50" t="s">
        <v>24</v>
      </c>
      <c r="Q50" t="s">
        <v>139</v>
      </c>
      <c r="R50">
        <v>2021</v>
      </c>
      <c r="S50" s="37">
        <v>44294</v>
      </c>
      <c r="T50" s="38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>
      <c r="A51">
        <v>50</v>
      </c>
      <c r="B51" t="s">
        <v>144</v>
      </c>
      <c r="C51" t="str">
        <f>LEFT(B51,LEN(B51)-3)</f>
        <v>132100157</v>
      </c>
      <c r="D51" s="26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>RIGHT(R51,2)</f>
        <v>21</v>
      </c>
      <c r="H51" t="str">
        <f>LEFT(O51,LEN(O51)-6)</f>
        <v>Shenyang Metro </v>
      </c>
      <c r="I51" t="str">
        <f>UPPER(H51)</f>
        <v>SHENYANG METRO </v>
      </c>
      <c r="J51" t="str">
        <f>RIGHT(F51,5)</f>
        <v>GN002</v>
      </c>
      <c r="L51" s="34" t="str">
        <f>CONCATENATE(G51," ",I51," ",J51," ",K51)</f>
        <v>21 SHENYANG METRO  GN002 </v>
      </c>
      <c r="M51" t="e">
        <f>INDEX(#REF!,MATCH(EN_work!D51,#REF!,0),7)</f>
        <v>#REF!</v>
      </c>
      <c r="N51" s="35" t="s">
        <v>42</v>
      </c>
      <c r="O51" t="s">
        <v>145</v>
      </c>
      <c r="P51" t="s">
        <v>24</v>
      </c>
      <c r="Q51" t="s">
        <v>139</v>
      </c>
      <c r="R51">
        <v>2021</v>
      </c>
      <c r="S51" s="37">
        <v>44529</v>
      </c>
      <c r="T51" s="38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>
      <c r="A52">
        <v>51</v>
      </c>
      <c r="B52" t="s">
        <v>146</v>
      </c>
      <c r="C52" t="str">
        <f>LEFT(B52,LEN(B52)-3)</f>
        <v>102101436</v>
      </c>
      <c r="D52" s="26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>RIGHT(R52,2)</f>
        <v>21</v>
      </c>
      <c r="H52" t="str">
        <f>LEFT(O52,LEN(O52)-16)</f>
        <v>SHENERGY</v>
      </c>
      <c r="I52" t="str">
        <f>UPPER(H52)</f>
        <v>SHENERGY</v>
      </c>
      <c r="J52" t="str">
        <f>RIGHT(F52,6)</f>
        <v>MTN001</v>
      </c>
      <c r="K52" t="str">
        <f>VLOOKUP(D52,'special label'!$D$2:$H$127,5,)</f>
        <v>(Carbon Neutral Bond)</v>
      </c>
      <c r="L52" s="34" t="str">
        <f>CONCATENATE(G52," ",I52," ",J52," ",K52)</f>
        <v>21 SHENERGY MTN001 (Carbon Neutral Bond)</v>
      </c>
      <c r="M52" t="e">
        <f>INDEX(#REF!,MATCH(EN_work!D52,#REF!,0),7)</f>
        <v>#REF!</v>
      </c>
      <c r="N52" s="35" t="s">
        <v>34</v>
      </c>
      <c r="O52" t="s">
        <v>147</v>
      </c>
      <c r="P52" t="s">
        <v>24</v>
      </c>
      <c r="Q52" t="s">
        <v>148</v>
      </c>
      <c r="R52">
        <v>2021</v>
      </c>
      <c r="S52" s="37">
        <v>44407</v>
      </c>
      <c r="T52" s="38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>
      <c r="A53">
        <v>52</v>
      </c>
      <c r="B53" t="s">
        <v>149</v>
      </c>
      <c r="C53" t="str">
        <f>LEFT(B53,LEN(B53)-3)</f>
        <v>102280642</v>
      </c>
      <c r="D53" s="26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>RIGHT(R53,2)</f>
        <v>22</v>
      </c>
      <c r="H53" t="str">
        <f>LEFT(O53,LEN(O53)-11)</f>
        <v>SHENERGY</v>
      </c>
      <c r="I53" t="str">
        <f>UPPER(H53)</f>
        <v>SHENERGY</v>
      </c>
      <c r="J53" t="str">
        <f>RIGHT(F53,6)</f>
        <v>MTN001</v>
      </c>
      <c r="K53" t="str">
        <f>VLOOKUP(D53,'special label'!$D$2:$H$127,5,)</f>
        <v>(Carbon Neutral Bond)</v>
      </c>
      <c r="L53" s="34" t="str">
        <f>CONCATENATE(G53," ",I53," ",J53," ",K53)</f>
        <v>22 SHENERGY MTN001 (Carbon Neutral Bond)</v>
      </c>
      <c r="M53" t="e">
        <f>INDEX(#REF!,MATCH(EN_work!D53,#REF!,0),7)</f>
        <v>#REF!</v>
      </c>
      <c r="N53" s="35" t="s">
        <v>34</v>
      </c>
      <c r="O53" t="s">
        <v>150</v>
      </c>
      <c r="P53" t="s">
        <v>24</v>
      </c>
      <c r="Q53" t="s">
        <v>148</v>
      </c>
      <c r="R53">
        <v>2022</v>
      </c>
      <c r="S53" s="37">
        <v>44648</v>
      </c>
      <c r="T53" s="38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>
      <c r="A54">
        <v>53</v>
      </c>
      <c r="B54" t="s">
        <v>151</v>
      </c>
      <c r="C54" t="str">
        <f>LEFT(B54,LEN(B54)-3)</f>
        <v>132280060</v>
      </c>
      <c r="D54" s="26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>RIGHT(R54,2)</f>
        <v>22</v>
      </c>
      <c r="H54" t="str">
        <f>LEFT(O54,LEN(O54)-14)</f>
        <v>SHANDONG HI-SPEED GROUP</v>
      </c>
      <c r="I54" t="str">
        <f>UPPER(H54)</f>
        <v>SHANDONG HI-SPEED GROUP</v>
      </c>
      <c r="J54" t="str">
        <f>RIGHT(F54,5)</f>
        <v>GN004</v>
      </c>
      <c r="K54" t="str">
        <f>VLOOKUP(D54,'special label'!$D$2:$H$127,5,)</f>
        <v>(Carbon Neutral Bond)</v>
      </c>
      <c r="L54" s="34" t="str">
        <f>CONCATENATE(G54," ",I54," ",J54," ",K54)</f>
        <v>22 SHANDONG HI-SPEED GROUP GN004 (Carbon Neutral Bond)</v>
      </c>
      <c r="M54" t="e">
        <f>INDEX(#REF!,MATCH(EN_work!D54,#REF!,0),7)</f>
        <v>#REF!</v>
      </c>
      <c r="N54" s="35" t="s">
        <v>22</v>
      </c>
      <c r="O54" t="s">
        <v>152</v>
      </c>
      <c r="P54" t="s">
        <v>24</v>
      </c>
      <c r="Q54" t="s">
        <v>153</v>
      </c>
      <c r="R54">
        <v>2022</v>
      </c>
      <c r="S54" s="37">
        <v>44741</v>
      </c>
      <c r="T54" s="38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>
      <c r="A55">
        <v>54</v>
      </c>
      <c r="B55" t="s">
        <v>154</v>
      </c>
      <c r="C55" t="str">
        <f>LEFT(B55,LEN(B55)-3)</f>
        <v>102282463</v>
      </c>
      <c r="D55" s="26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>RIGHT(R55,2)</f>
        <v>22</v>
      </c>
      <c r="H55" t="str">
        <f>LEFT(O55,LEN(O55)-14)</f>
        <v>SDDI</v>
      </c>
      <c r="I55" t="str">
        <f>UPPER(H55)</f>
        <v>SDDI</v>
      </c>
      <c r="J55" t="str">
        <f>RIGHT(F55,6)</f>
        <v>MTN001</v>
      </c>
      <c r="K55" t="str">
        <f>VLOOKUP(D55,'special label'!$D$2:$H$127,5,)</f>
        <v>(Carbon Neutral Bond)</v>
      </c>
      <c r="L55" s="34" t="str">
        <f>CONCATENATE(G55," ",I55," ",J55," ",K55)</f>
        <v>22 SDDI MTN001 (Carbon Neutral Bond)</v>
      </c>
      <c r="M55" t="e">
        <f>INDEX(#REF!,MATCH(EN_work!D55,#REF!,0),7)</f>
        <v>#REF!</v>
      </c>
      <c r="N55" s="35" t="s">
        <v>34</v>
      </c>
      <c r="O55" t="s">
        <v>155</v>
      </c>
      <c r="P55" t="s">
        <v>24</v>
      </c>
      <c r="Q55" t="s">
        <v>156</v>
      </c>
      <c r="R55">
        <v>2022</v>
      </c>
      <c r="S55" s="37">
        <v>44869</v>
      </c>
      <c r="T55" s="38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>
      <c r="A56">
        <v>55</v>
      </c>
      <c r="B56" t="s">
        <v>157</v>
      </c>
      <c r="C56" t="str">
        <f>LEFT(B56,LEN(B56)-3)</f>
        <v>102101435</v>
      </c>
      <c r="D56" s="26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>RIGHT(R56,2)</f>
        <v>21</v>
      </c>
      <c r="H56" t="str">
        <f>LEFT(O56,LEN(O56)-16)</f>
        <v>SHENZHEN ENERGY</v>
      </c>
      <c r="I56" t="str">
        <f>UPPER(H56)</f>
        <v>SHENZHEN ENERGY</v>
      </c>
      <c r="J56" t="str">
        <f>RIGHT(F56,6)</f>
        <v>MTN001</v>
      </c>
      <c r="K56" t="str">
        <f>VLOOKUP(D56,'special label'!$D$2:$H$127,5,)</f>
        <v>(Carbon Neutral Bond)</v>
      </c>
      <c r="L56" s="34" t="str">
        <f>CONCATENATE(G56," ",I56," ",J56," ",K56)</f>
        <v>21 SHENZHEN ENERGY MTN001 (Carbon Neutral Bond)</v>
      </c>
      <c r="M56" t="e">
        <f>INDEX(#REF!,MATCH(EN_work!D56,#REF!,0),7)</f>
        <v>#REF!</v>
      </c>
      <c r="N56" s="35" t="s">
        <v>34</v>
      </c>
      <c r="O56" t="s">
        <v>158</v>
      </c>
      <c r="P56" t="s">
        <v>24</v>
      </c>
      <c r="Q56" t="s">
        <v>159</v>
      </c>
      <c r="R56">
        <v>2021</v>
      </c>
      <c r="S56" s="37">
        <v>44407</v>
      </c>
      <c r="T56" s="38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="29" customFormat="1" spans="1:24">
      <c r="A57" s="29">
        <v>56</v>
      </c>
      <c r="B57" s="29" t="s">
        <v>160</v>
      </c>
      <c r="C57" s="29" t="str">
        <f>LEFT(B57,LEN(B57)-3)</f>
        <v>132100082</v>
      </c>
      <c r="D57" s="31">
        <v>132100082</v>
      </c>
      <c r="E57" s="29" t="e">
        <f>VLOOKUP(D57,#REF!,2,FALSE)</f>
        <v>#REF!</v>
      </c>
      <c r="F57" s="29" t="str">
        <f>VLOOKUP(D57,'combined sheet'!$B$2:$C$194,2,FALSE)</f>
        <v>21融和融资GN001</v>
      </c>
      <c r="G57" s="29" t="str">
        <f>RIGHT(R57,2)</f>
        <v>21</v>
      </c>
      <c r="H57" s="29" t="str">
        <f>LEFT(O57,LEN(O57)-19)</f>
        <v>Financing</v>
      </c>
      <c r="I57" t="str">
        <f>UPPER(H57)</f>
        <v>FINANCING</v>
      </c>
      <c r="J57" t="str">
        <f>RIGHT(F57,5)</f>
        <v>GN001</v>
      </c>
      <c r="K57" t="str">
        <f>VLOOKUP(D57,'special label'!$D$2:$H$127,5,)</f>
        <v>(Carbon Neutral Bond)</v>
      </c>
      <c r="L57" s="34" t="str">
        <f>CONCATENATE(G57," ",I57," ",J57," ",K57)</f>
        <v>21 FINANCING GN001 (Carbon Neutral Bond)</v>
      </c>
      <c r="M57" t="e">
        <f>INDEX(#REF!,MATCH(EN_work!D57,#REF!,0),7)</f>
        <v>#REF!</v>
      </c>
      <c r="N57" s="35" t="s">
        <v>34</v>
      </c>
      <c r="O57" s="29" t="s">
        <v>161</v>
      </c>
      <c r="P57" s="29" t="s">
        <v>24</v>
      </c>
      <c r="Q57" s="29" t="s">
        <v>162</v>
      </c>
      <c r="R57" s="29">
        <v>2021</v>
      </c>
      <c r="S57" s="43">
        <v>44400</v>
      </c>
      <c r="T57" s="44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9" t="s">
        <v>26</v>
      </c>
      <c r="X57" s="29" t="s">
        <v>27</v>
      </c>
    </row>
    <row r="58" ht="25" spans="1:24">
      <c r="A58">
        <v>57</v>
      </c>
      <c r="B58" t="s">
        <v>163</v>
      </c>
      <c r="C58" t="str">
        <f>LEFT(B58,LEN(B58)-3)</f>
        <v>132100138</v>
      </c>
      <c r="D58" s="26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>RIGHT(R58,2)</f>
        <v>21</v>
      </c>
      <c r="H58" t="str">
        <f>LEFT(O58,LEN(O58)-14)</f>
        <v>RHZL</v>
      </c>
      <c r="I58" t="str">
        <f>UPPER(H58)</f>
        <v>RHZL</v>
      </c>
      <c r="J58" t="str">
        <f>RIGHT(F58,5)</f>
        <v>GN002</v>
      </c>
      <c r="K58" t="str">
        <f>VLOOKUP(D58,'special label'!$D$2:$H$127,5,)</f>
        <v>(Carbon Neutral Bond)</v>
      </c>
      <c r="L58" s="34" t="str">
        <f>CONCATENATE(G58," ",I58," ",J58," ",K58)</f>
        <v>21 RHZL GN002 (Carbon Neutral Bond)</v>
      </c>
      <c r="M58" t="e">
        <f>INDEX(#REF!,MATCH(EN_work!D58,#REF!,0),7)</f>
        <v>#REF!</v>
      </c>
      <c r="N58" s="35" t="s">
        <v>29</v>
      </c>
      <c r="O58" t="s">
        <v>164</v>
      </c>
      <c r="P58" t="s">
        <v>24</v>
      </c>
      <c r="Q58" t="s">
        <v>162</v>
      </c>
      <c r="R58">
        <v>2021</v>
      </c>
      <c r="S58" s="37">
        <v>44515</v>
      </c>
      <c r="T58" s="38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ht="25" spans="1:24">
      <c r="A59">
        <v>58</v>
      </c>
      <c r="B59" t="s">
        <v>165</v>
      </c>
      <c r="C59" t="str">
        <f>LEFT(B59,LEN(B59)-3)</f>
        <v>132280016</v>
      </c>
      <c r="D59" s="26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>RIGHT(R59,2)</f>
        <v>22</v>
      </c>
      <c r="H59" t="str">
        <f>LEFT(O59,LEN(O59)-14)</f>
        <v>RHZL</v>
      </c>
      <c r="I59" t="str">
        <f>UPPER(H59)</f>
        <v>RHZL</v>
      </c>
      <c r="J59" t="str">
        <f>RIGHT(F59,5)</f>
        <v>GN001</v>
      </c>
      <c r="K59" t="str">
        <f>VLOOKUP(D59,'special label'!$D$2:$H$127,5,)</f>
        <v>(Carbon Neutral Bond)</v>
      </c>
      <c r="L59" s="34" t="str">
        <f>CONCATENATE(G59," ",I59," ",J59," ",K59)</f>
        <v>22 RHZL GN001 (Carbon Neutral Bond)</v>
      </c>
      <c r="M59" t="e">
        <f>INDEX(#REF!,MATCH(EN_work!D59,#REF!,0),7)</f>
        <v>#REF!</v>
      </c>
      <c r="N59" s="35" t="s">
        <v>29</v>
      </c>
      <c r="O59" t="s">
        <v>166</v>
      </c>
      <c r="P59" t="s">
        <v>24</v>
      </c>
      <c r="Q59" t="s">
        <v>162</v>
      </c>
      <c r="R59">
        <v>2022</v>
      </c>
      <c r="S59" s="37">
        <v>44617</v>
      </c>
      <c r="T59" s="38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ht="25" spans="1:24">
      <c r="A60">
        <v>59</v>
      </c>
      <c r="B60" t="s">
        <v>167</v>
      </c>
      <c r="C60" t="str">
        <f>LEFT(B60,LEN(B60)-3)</f>
        <v>132280048</v>
      </c>
      <c r="D60" s="26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>RIGHT(R60,2)</f>
        <v>22</v>
      </c>
      <c r="H60" t="str">
        <f>LEFT(O60,LEN(O60)-14)</f>
        <v>RHZL</v>
      </c>
      <c r="I60" t="str">
        <f>UPPER(H60)</f>
        <v>RHZL</v>
      </c>
      <c r="J60" t="str">
        <f>RIGHT(F60,5)</f>
        <v>GN002</v>
      </c>
      <c r="K60" t="str">
        <f>VLOOKUP(D60,'special label'!$D$2:$H$127,5,)</f>
        <v>(Carbon Neutral Bond)</v>
      </c>
      <c r="L60" s="34" t="str">
        <f>CONCATENATE(G60," ",I60," ",J60," ",K60)</f>
        <v>22 RHZL GN002 (Carbon Neutral Bond)</v>
      </c>
      <c r="M60" t="e">
        <f>INDEX(#REF!,MATCH(EN_work!D60,#REF!,0),7)</f>
        <v>#REF!</v>
      </c>
      <c r="N60" s="35" t="s">
        <v>29</v>
      </c>
      <c r="O60" t="s">
        <v>168</v>
      </c>
      <c r="P60" t="s">
        <v>24</v>
      </c>
      <c r="Q60" t="s">
        <v>162</v>
      </c>
      <c r="R60">
        <v>2022</v>
      </c>
      <c r="S60" s="37">
        <v>44699</v>
      </c>
      <c r="T60" s="38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ht="25" spans="1:24">
      <c r="A61">
        <v>60</v>
      </c>
      <c r="B61" t="s">
        <v>169</v>
      </c>
      <c r="C61" t="str">
        <f>LEFT(B61,LEN(B61)-3)</f>
        <v>012284162</v>
      </c>
      <c r="D61" s="26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>RIGHT(R61,2)</f>
        <v>22</v>
      </c>
      <c r="H61" t="str">
        <f>LEFT(O61,LEN(O61)-18)</f>
        <v>RHZL</v>
      </c>
      <c r="I61" t="str">
        <f>UPPER(H61)</f>
        <v>RHZL</v>
      </c>
      <c r="J61" t="str">
        <f>RIGHT(F61,6)</f>
        <v>SCP010</v>
      </c>
      <c r="K61" t="str">
        <f>VLOOKUP(D61,'special label'!$D$2:$H$127,5,)</f>
        <v>(Green)</v>
      </c>
      <c r="L61" s="34" t="str">
        <f>CONCATENATE(G61," ",I61," ",J61," ",K61)</f>
        <v>22 RHZL SCP010 (Green)</v>
      </c>
      <c r="M61" t="e">
        <f>INDEX(#REF!,MATCH(EN_work!D61,#REF!,0),7)</f>
        <v>#REF!</v>
      </c>
      <c r="N61" s="35" t="s">
        <v>29</v>
      </c>
      <c r="O61" t="s">
        <v>170</v>
      </c>
      <c r="P61" t="s">
        <v>24</v>
      </c>
      <c r="Q61" t="s">
        <v>162</v>
      </c>
      <c r="R61">
        <v>2022</v>
      </c>
      <c r="S61" s="37">
        <v>44900</v>
      </c>
      <c r="T61" s="38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>
      <c r="A62">
        <v>61</v>
      </c>
      <c r="B62" t="s">
        <v>171</v>
      </c>
      <c r="C62" t="str">
        <f>LEFT(B62,LEN(B62)-3)</f>
        <v>012284219</v>
      </c>
      <c r="D62" s="26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>RIGHT(R62,2)</f>
        <v>22</v>
      </c>
      <c r="H62" t="str">
        <f>LEFT(O62,LEN(O62)-18)</f>
        <v>RHZL</v>
      </c>
      <c r="I62" t="str">
        <f>UPPER(H62)</f>
        <v>RHZL</v>
      </c>
      <c r="J62" t="str">
        <f>RIGHT(F62,6)</f>
        <v>SCP011</v>
      </c>
      <c r="K62" t="str">
        <f>VLOOKUP(D62,'special label'!$D$2:$H$127,5,)</f>
        <v>(Green)</v>
      </c>
      <c r="L62" s="34" t="str">
        <f>CONCATENATE(G62," ",I62," ",J62," ",K62)</f>
        <v>22 RHZL SCP011 (Green)</v>
      </c>
      <c r="M62" t="e">
        <f>INDEX(#REF!,MATCH(EN_work!D62,#REF!,0),7)</f>
        <v>#REF!</v>
      </c>
      <c r="N62" s="35" t="s">
        <v>34</v>
      </c>
      <c r="O62" t="s">
        <v>172</v>
      </c>
      <c r="P62" t="s">
        <v>24</v>
      </c>
      <c r="Q62" t="s">
        <v>162</v>
      </c>
      <c r="R62">
        <v>2022</v>
      </c>
      <c r="S62" s="37">
        <v>44902</v>
      </c>
      <c r="T62" s="38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>
      <c r="A63">
        <v>62</v>
      </c>
      <c r="B63" t="s">
        <v>173</v>
      </c>
      <c r="C63" t="str">
        <f>LEFT(B63,LEN(B63)-3)</f>
        <v>132380008</v>
      </c>
      <c r="D63" s="26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>RIGHT(R63,2)</f>
        <v>23</v>
      </c>
      <c r="H63" t="str">
        <f>LEFT(O63,LEN(O63)-18)</f>
        <v>RHZL</v>
      </c>
      <c r="I63" t="str">
        <f>UPPER(H63)</f>
        <v>RHZL</v>
      </c>
      <c r="J63" t="str">
        <f>RIGHT(F63,5)</f>
        <v>GN001</v>
      </c>
      <c r="K63" t="str">
        <f>VLOOKUP(D63,'special label'!$D$2:$H$127,5,)</f>
        <v>(Carbon Neutral Bond)</v>
      </c>
      <c r="L63" s="34" t="str">
        <f>CONCATENATE(G63," ",I63," ",J63," ",K63)</f>
        <v>23 RHZL GN001 (Carbon Neutral Bond)</v>
      </c>
      <c r="M63" t="e">
        <f>INDEX(#REF!,MATCH(EN_work!D63,#REF!,0),7)</f>
        <v>#REF!</v>
      </c>
      <c r="N63" s="35" t="s">
        <v>34</v>
      </c>
      <c r="O63" t="s">
        <v>174</v>
      </c>
      <c r="P63" t="s">
        <v>24</v>
      </c>
      <c r="Q63" t="s">
        <v>162</v>
      </c>
      <c r="R63">
        <v>2023</v>
      </c>
      <c r="S63" s="37">
        <v>44978</v>
      </c>
      <c r="T63" s="38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ht="25" spans="1:24">
      <c r="A64">
        <v>63</v>
      </c>
      <c r="B64" t="s">
        <v>175</v>
      </c>
      <c r="C64" t="str">
        <f>LEFT(B64,LEN(B64)-3)</f>
        <v>012380681</v>
      </c>
      <c r="D64" s="26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>RIGHT(R64,2)</f>
        <v>23</v>
      </c>
      <c r="H64" t="str">
        <f>LEFT(O64,LEN(O64)-18)</f>
        <v>RHZL</v>
      </c>
      <c r="I64" t="str">
        <f>UPPER(H64)</f>
        <v>RHZL</v>
      </c>
      <c r="J64" t="str">
        <f>RIGHT(F64,6)</f>
        <v>SCP004</v>
      </c>
      <c r="K64" t="str">
        <f>VLOOKUP(D64,'special label'!$D$2:$H$127,5,)</f>
        <v>(Green)</v>
      </c>
      <c r="L64" s="34" t="str">
        <f>CONCATENATE(G64," ",I64," ",J64," ",K64)</f>
        <v>23 RHZL SCP004 (Green)</v>
      </c>
      <c r="M64" t="e">
        <f>INDEX(#REF!,MATCH(EN_work!D64,#REF!,0),7)</f>
        <v>#REF!</v>
      </c>
      <c r="N64" s="35" t="s">
        <v>29</v>
      </c>
      <c r="O64" t="s">
        <v>176</v>
      </c>
      <c r="P64" t="s">
        <v>24</v>
      </c>
      <c r="Q64" t="s">
        <v>162</v>
      </c>
      <c r="R64">
        <v>2023</v>
      </c>
      <c r="S64" s="37">
        <v>44981</v>
      </c>
      <c r="T64" s="38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>
      <c r="A65">
        <v>64</v>
      </c>
      <c r="B65" t="s">
        <v>177</v>
      </c>
      <c r="C65" t="str">
        <f>LEFT(B65,LEN(B65)-3)</f>
        <v>012380694</v>
      </c>
      <c r="D65" s="26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>RIGHT(R65,2)</f>
        <v>23</v>
      </c>
      <c r="H65" t="str">
        <f>LEFT(O65,LEN(O65)-18)</f>
        <v>RHZL</v>
      </c>
      <c r="I65" t="str">
        <f>UPPER(H65)</f>
        <v>RHZL</v>
      </c>
      <c r="J65" t="str">
        <f>RIGHT(F65,6)</f>
        <v>SCP005</v>
      </c>
      <c r="K65" t="str">
        <f>VLOOKUP(D65,'special label'!$D$2:$H$127,5,)</f>
        <v>(Green)</v>
      </c>
      <c r="L65" s="34" t="str">
        <f>CONCATENATE(G65," ",I65," ",J65," ",K65)</f>
        <v>23 RHZL SCP005 (Green)</v>
      </c>
      <c r="M65" t="e">
        <f>INDEX(#REF!,MATCH(EN_work!D65,#REF!,0),7)</f>
        <v>#REF!</v>
      </c>
      <c r="N65" s="35" t="s">
        <v>34</v>
      </c>
      <c r="O65" t="s">
        <v>178</v>
      </c>
      <c r="P65" t="s">
        <v>24</v>
      </c>
      <c r="Q65" t="s">
        <v>162</v>
      </c>
      <c r="R65">
        <v>2023</v>
      </c>
      <c r="S65" s="37">
        <v>44981</v>
      </c>
      <c r="T65" s="38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ht="25" spans="1:24">
      <c r="A66">
        <v>65</v>
      </c>
      <c r="B66" t="s">
        <v>179</v>
      </c>
      <c r="C66" t="str">
        <f>LEFT(B66,LEN(B66)-3)</f>
        <v>132380019</v>
      </c>
      <c r="D66" s="26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>RIGHT(R66,2)</f>
        <v>23</v>
      </c>
      <c r="H66" t="str">
        <f>LEFT(O66,LEN(O66)-16)</f>
        <v>RHZL</v>
      </c>
      <c r="I66" t="str">
        <f>UPPER(H66)</f>
        <v>RHZL</v>
      </c>
      <c r="J66" t="str">
        <f>RIGHT(F66,5)</f>
        <v>GN002</v>
      </c>
      <c r="K66" t="str">
        <f>VLOOKUP(D66,'special label'!$D$2:$H$127,5,)</f>
        <v>(Special Rural Revitalization Bond)</v>
      </c>
      <c r="L66" s="34" t="str">
        <f>CONCATENATE(G66," ",I66," ",J66," ",K66)</f>
        <v>23 RHZL GN002 (Special Rural Revitalization Bond)</v>
      </c>
      <c r="M66" t="e">
        <f>INDEX(#REF!,MATCH(EN_work!D66,#REF!,0),7)</f>
        <v>#REF!</v>
      </c>
      <c r="N66" s="35" t="s">
        <v>29</v>
      </c>
      <c r="O66" t="s">
        <v>180</v>
      </c>
      <c r="P66" t="s">
        <v>24</v>
      </c>
      <c r="Q66" t="s">
        <v>162</v>
      </c>
      <c r="R66">
        <v>2023</v>
      </c>
      <c r="S66" s="37">
        <v>45002</v>
      </c>
      <c r="T66" s="38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>
      <c r="A67">
        <v>66</v>
      </c>
      <c r="B67" t="s">
        <v>181</v>
      </c>
      <c r="C67" t="str">
        <f>LEFT(B67,LEN(B67)-3)</f>
        <v>012381167</v>
      </c>
      <c r="D67" s="26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>RIGHT(R67,2)</f>
        <v>23</v>
      </c>
      <c r="H67" t="str">
        <f>LEFT(O67,LEN(O67)-18)</f>
        <v>RHZL</v>
      </c>
      <c r="I67" t="str">
        <f>UPPER(H67)</f>
        <v>RHZL</v>
      </c>
      <c r="J67" t="str">
        <f>RIGHT(F67,6)</f>
        <v>SCP006</v>
      </c>
      <c r="K67" t="str">
        <f>VLOOKUP(D67,'special label'!$D$2:$H$127,5,)</f>
        <v>(Green)</v>
      </c>
      <c r="L67" s="34" t="str">
        <f>CONCATENATE(G67," ",I67," ",J67," ",K67)</f>
        <v>23 RHZL SCP006 (Green)</v>
      </c>
      <c r="M67" t="e">
        <f>INDEX(#REF!,MATCH(EN_work!D67,#REF!,0),7)</f>
        <v>#REF!</v>
      </c>
      <c r="N67" s="35" t="s">
        <v>34</v>
      </c>
      <c r="O67" t="s">
        <v>182</v>
      </c>
      <c r="P67" t="s">
        <v>24</v>
      </c>
      <c r="Q67" t="s">
        <v>162</v>
      </c>
      <c r="R67">
        <v>2023</v>
      </c>
      <c r="S67" s="37">
        <v>45009</v>
      </c>
      <c r="T67" s="38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>
      <c r="A68">
        <v>67</v>
      </c>
      <c r="B68" t="s">
        <v>183</v>
      </c>
      <c r="C68" t="str">
        <f>LEFT(B68,LEN(B68)-3)</f>
        <v>102101134</v>
      </c>
      <c r="D68" s="26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>RIGHT(R68,2)</f>
        <v>21</v>
      </c>
      <c r="H68" t="str">
        <f>LEFT(O68,LEN(O68)-16)</f>
        <v>QUANZHOU TRANSPORTATION GROUP</v>
      </c>
      <c r="I68" t="str">
        <f>UPPER(H68)</f>
        <v>QUANZHOU TRANSPORTATION GROUP</v>
      </c>
      <c r="J68" t="str">
        <f>RIGHT(F68,6)</f>
        <v>MTN001</v>
      </c>
      <c r="K68" t="str">
        <f>VLOOKUP(D68,'special label'!$D$2:$H$127,5,)</f>
        <v>(Carbon Neutral Bond)</v>
      </c>
      <c r="L68" s="34" t="str">
        <f>CONCATENATE(G68," ",I68," ",J68," ",K68)</f>
        <v>21 QUANZHOU TRANSPORTATION GROUP MTN001 (Carbon Neutral Bond)</v>
      </c>
      <c r="M68" t="e">
        <f>INDEX(#REF!,MATCH(EN_work!D68,#REF!,0),7)</f>
        <v>#REF!</v>
      </c>
      <c r="N68" s="35" t="s">
        <v>42</v>
      </c>
      <c r="O68" t="s">
        <v>184</v>
      </c>
      <c r="P68" t="s">
        <v>24</v>
      </c>
      <c r="Q68" t="s">
        <v>185</v>
      </c>
      <c r="R68">
        <v>2021</v>
      </c>
      <c r="S68" s="37">
        <v>44365</v>
      </c>
      <c r="T68" s="38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>
      <c r="A69">
        <v>68</v>
      </c>
      <c r="B69" t="s">
        <v>186</v>
      </c>
      <c r="C69" t="str">
        <f>LEFT(B69,LEN(B69)-3)</f>
        <v>102101118</v>
      </c>
      <c r="D69" s="26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>RIGHT(R69,2)</f>
        <v>21</v>
      </c>
      <c r="H69" t="str">
        <f>LEFT(O69,LEN(O69)-16)</f>
        <v>QINGDAO METRO</v>
      </c>
      <c r="I69" t="str">
        <f>UPPER(H69)</f>
        <v>QINGDAO METRO</v>
      </c>
      <c r="J69" t="str">
        <f>RIGHT(F69,6)</f>
        <v>MTN002</v>
      </c>
      <c r="K69" t="str">
        <f>VLOOKUP(D69,'special label'!$D$2:$H$127,5,)</f>
        <v>(Carbon Neutral Bond)</v>
      </c>
      <c r="L69" s="34" t="str">
        <f>CONCATENATE(G69," ",I69," ",J69," ",K69)</f>
        <v>21 QINGDAO METRO MTN002 (Carbon Neutral Bond)</v>
      </c>
      <c r="M69" t="e">
        <f>INDEX(#REF!,MATCH(EN_work!D69,#REF!,0),7)</f>
        <v>#REF!</v>
      </c>
      <c r="N69" s="35" t="s">
        <v>42</v>
      </c>
      <c r="O69" t="s">
        <v>187</v>
      </c>
      <c r="P69" t="s">
        <v>24</v>
      </c>
      <c r="Q69" t="s">
        <v>188</v>
      </c>
      <c r="R69">
        <v>2021</v>
      </c>
      <c r="S69" s="37">
        <v>44364</v>
      </c>
      <c r="T69" s="38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ht="25" spans="1:24">
      <c r="A70">
        <v>69</v>
      </c>
      <c r="B70" t="s">
        <v>189</v>
      </c>
      <c r="C70" t="str">
        <f>LEFT(B70,LEN(B70)-3)</f>
        <v>102102078</v>
      </c>
      <c r="D70" s="26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>RIGHT(R70,2)</f>
        <v>21</v>
      </c>
      <c r="H70" t="str">
        <f>LEFT(O70,LEN(O70)-16)</f>
        <v>QINGDAO CHENGTOU NEW ENERGY INVESTMENT</v>
      </c>
      <c r="I70" t="str">
        <f>UPPER(H70)</f>
        <v>QINGDAO CHENGTOU NEW ENERGY INVESTMENT</v>
      </c>
      <c r="J70" t="str">
        <f>RIGHT(F70,6)</f>
        <v>MTN001</v>
      </c>
      <c r="K70" t="str">
        <f>VLOOKUP(D70,'special label'!$D$2:$H$127,5,)</f>
        <v>(Carbon Neutral Bond)</v>
      </c>
      <c r="L70" s="34" t="str">
        <f>CONCATENATE(G70," ",I70," ",J70," ",K70)</f>
        <v>21 QINGDAO CHENGTOU NEW ENERGY INVESTMENT MTN001 (Carbon Neutral Bond)</v>
      </c>
      <c r="M70" t="e">
        <f>INDEX(#REF!,MATCH(EN_work!D70,#REF!,0),7)</f>
        <v>#REF!</v>
      </c>
      <c r="N70" s="35" t="s">
        <v>29</v>
      </c>
      <c r="O70" t="s">
        <v>190</v>
      </c>
      <c r="P70" t="s">
        <v>24</v>
      </c>
      <c r="Q70" t="s">
        <v>191</v>
      </c>
      <c r="R70">
        <v>2021</v>
      </c>
      <c r="S70" s="37">
        <v>44489</v>
      </c>
      <c r="T70" s="38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="29" customFormat="1" spans="1:24">
      <c r="A71" s="29">
        <v>70</v>
      </c>
      <c r="B71" s="29" t="s">
        <v>192</v>
      </c>
      <c r="C71" s="29" t="str">
        <f>LEFT(B71,LEN(B71)-3)</f>
        <v>2328003</v>
      </c>
      <c r="D71" s="31">
        <v>2328003</v>
      </c>
      <c r="E71" s="29" t="e">
        <f>VLOOKUP(D71,#REF!,2,FALSE)</f>
        <v>#REF!</v>
      </c>
      <c r="F71" s="29" t="str">
        <f>VLOOKUP(D71,'combined sheet'!$B$2:$C$194,2,FALSE)</f>
        <v>23邮储银行绿色金融债01</v>
      </c>
      <c r="G71" s="29" t="str">
        <f>RIGHT(R71,2)</f>
        <v>23</v>
      </c>
      <c r="H71" s="29" t="str">
        <f>LEFT(O71,LEN(O71)-14)</f>
        <v>PSBC</v>
      </c>
      <c r="I71" t="str">
        <f>UPPER(H71)</f>
        <v>PSBC</v>
      </c>
      <c r="J71" s="29" t="str">
        <f>RIGHT(F71,2)</f>
        <v>01</v>
      </c>
      <c r="K71"/>
      <c r="L71" s="34" t="str">
        <f>CONCATENATE(G71," ",I71," ",J71," ",K71)</f>
        <v>23 PSBC 01 </v>
      </c>
      <c r="M71" t="e">
        <f>INDEX(#REF!,MATCH(EN_work!D71,#REF!,0),7)</f>
        <v>#REF!</v>
      </c>
      <c r="N71" s="35" t="s">
        <v>42</v>
      </c>
      <c r="O71" s="29" t="s">
        <v>193</v>
      </c>
      <c r="P71" s="29" t="s">
        <v>194</v>
      </c>
      <c r="Q71" s="29" t="s">
        <v>195</v>
      </c>
      <c r="R71" s="29">
        <v>2023</v>
      </c>
      <c r="S71" s="43">
        <v>45012</v>
      </c>
      <c r="T71" s="44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9" t="s">
        <v>26</v>
      </c>
      <c r="X71" s="29" t="s">
        <v>45</v>
      </c>
    </row>
    <row r="72" ht="25" spans="1:24">
      <c r="A72">
        <v>71</v>
      </c>
      <c r="B72" t="s">
        <v>196</v>
      </c>
      <c r="C72" t="str">
        <f>LEFT(B72,LEN(B72)-3)</f>
        <v>132280041</v>
      </c>
      <c r="D72" s="26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>RIGHT(R72,2)</f>
        <v>22</v>
      </c>
      <c r="H72" t="str">
        <f>LEFT(O72,LEN(O72)-14)</f>
        <v>PETROCHINA</v>
      </c>
      <c r="I72" t="str">
        <f>UPPER(H72)</f>
        <v>PETROCHINA</v>
      </c>
      <c r="J72" t="str">
        <f>RIGHT(F72,5)</f>
        <v>GN001</v>
      </c>
      <c r="L72" s="34" t="str">
        <f>CONCATENATE(G72," ",I72," ",J72," ",K72)</f>
        <v>22 PETROCHINA GN001 </v>
      </c>
      <c r="M72" t="e">
        <f>INDEX(#REF!,MATCH(EN_work!D72,#REF!,0),7)</f>
        <v>#REF!</v>
      </c>
      <c r="N72" s="35" t="s">
        <v>29</v>
      </c>
      <c r="O72" t="s">
        <v>197</v>
      </c>
      <c r="P72" t="s">
        <v>24</v>
      </c>
      <c r="Q72" t="s">
        <v>198</v>
      </c>
      <c r="R72">
        <v>2022</v>
      </c>
      <c r="S72" s="37">
        <v>44679</v>
      </c>
      <c r="T72" s="38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>
      <c r="A73">
        <v>72</v>
      </c>
      <c r="B73" t="s">
        <v>199</v>
      </c>
      <c r="C73" t="str">
        <f>LEFT(B73,LEN(B73)-3)</f>
        <v>132100152</v>
      </c>
      <c r="D73" s="26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>RIGHT(R73,2)</f>
        <v>21</v>
      </c>
      <c r="H73" t="str">
        <f>LEFT(O73,LEN(O73)-14)</f>
        <v>NUPC</v>
      </c>
      <c r="I73" t="str">
        <f>UPPER(H73)</f>
        <v>NUPC</v>
      </c>
      <c r="J73" t="str">
        <f>RIGHT(F73,5)</f>
        <v>GN001</v>
      </c>
      <c r="L73" s="34" t="str">
        <f>CONCATENATE(G73," ",I73," ",J73," ",K73)</f>
        <v>21 NUPC GN001 </v>
      </c>
      <c r="M73" t="e">
        <f>INDEX(#REF!,MATCH(EN_work!D73,#REF!,0),7)</f>
        <v>#REF!</v>
      </c>
      <c r="N73" s="35" t="s">
        <v>34</v>
      </c>
      <c r="O73" t="s">
        <v>200</v>
      </c>
      <c r="P73" t="s">
        <v>24</v>
      </c>
      <c r="Q73" t="s">
        <v>201</v>
      </c>
      <c r="R73">
        <v>2021</v>
      </c>
      <c r="S73" s="37">
        <v>44519</v>
      </c>
      <c r="T73" s="38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>
      <c r="A74">
        <v>73</v>
      </c>
      <c r="B74" t="s">
        <v>202</v>
      </c>
      <c r="C74" t="str">
        <f>LEFT(B74,LEN(B74)-3)</f>
        <v>132000022</v>
      </c>
      <c r="D74" s="26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>RIGHT(R74,2)</f>
        <v>20</v>
      </c>
      <c r="H74" t="str">
        <f>LEFT(O74,LEN(O74)-16)</f>
        <v>NINGBO RAIL TRANSIT GROUP</v>
      </c>
      <c r="I74" t="str">
        <f>UPPER(H74)</f>
        <v>NINGBO RAIL TRANSIT GROUP</v>
      </c>
      <c r="J74" t="str">
        <f>RIGHT(F74,5)</f>
        <v>GN002</v>
      </c>
      <c r="L74" s="34" t="str">
        <f>CONCATENATE(G74," ",I74," ",J74," ",K74)</f>
        <v>20 NINGBO RAIL TRANSIT GROUP GN002 </v>
      </c>
      <c r="M74" t="e">
        <f>INDEX(#REF!,MATCH(EN_work!D74,#REF!,0),7)</f>
        <v>#REF!</v>
      </c>
      <c r="N74" s="35" t="s">
        <v>42</v>
      </c>
      <c r="O74" t="s">
        <v>203</v>
      </c>
      <c r="P74" t="s">
        <v>24</v>
      </c>
      <c r="Q74" t="s">
        <v>204</v>
      </c>
      <c r="R74">
        <v>2020</v>
      </c>
      <c r="S74" s="37">
        <v>44000</v>
      </c>
      <c r="T74" s="38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>
      <c r="A75">
        <v>74</v>
      </c>
      <c r="B75" t="s">
        <v>205</v>
      </c>
      <c r="C75" t="str">
        <f>LEFT(B75,LEN(B75)-3)</f>
        <v>132100063</v>
      </c>
      <c r="D75" s="26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>RIGHT(R75,2)</f>
        <v>21</v>
      </c>
      <c r="H75" t="str">
        <f>LEFT(O75,LEN(O75)-16)</f>
        <v>NINGBO RAIL TRANSIT GROUP</v>
      </c>
      <c r="I75" t="str">
        <f>UPPER(H75)</f>
        <v>NINGBO RAIL TRANSIT GROUP</v>
      </c>
      <c r="J75" t="str">
        <f>RIGHT(F75,5)</f>
        <v>GN001</v>
      </c>
      <c r="K75" t="str">
        <f>VLOOKUP(D75,'special label'!$D$2:$H$127,5,)</f>
        <v>(Carbon Neutral Bond)</v>
      </c>
      <c r="L75" s="34" t="str">
        <f>CONCATENATE(G75," ",I75," ",J75," ",K75)</f>
        <v>21 NINGBO RAIL TRANSIT GROUP GN001 (Carbon Neutral Bond)</v>
      </c>
      <c r="M75" t="e">
        <f>INDEX(#REF!,MATCH(EN_work!D75,#REF!,0),7)</f>
        <v>#REF!</v>
      </c>
      <c r="N75" s="35" t="s">
        <v>42</v>
      </c>
      <c r="O75" t="s">
        <v>206</v>
      </c>
      <c r="P75" t="s">
        <v>24</v>
      </c>
      <c r="Q75" t="s">
        <v>204</v>
      </c>
      <c r="R75">
        <v>2021</v>
      </c>
      <c r="S75" s="37">
        <v>44364</v>
      </c>
      <c r="T75" s="38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>
      <c r="A76">
        <v>75</v>
      </c>
      <c r="B76" t="s">
        <v>207</v>
      </c>
      <c r="C76" t="str">
        <f>LEFT(B76,LEN(B76)-3)</f>
        <v>102101230</v>
      </c>
      <c r="D76" s="26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>RIGHT(R76,2)</f>
        <v>21</v>
      </c>
      <c r="H76" t="str">
        <f>LEFT(O76,LEN(O76)-16)</f>
        <v>SHNE</v>
      </c>
      <c r="I76" t="str">
        <f>UPPER(H76)</f>
        <v>SHNE</v>
      </c>
      <c r="J76" t="str">
        <f>RIGHT(F76,6)</f>
        <v>MTN001</v>
      </c>
      <c r="K76" t="str">
        <f>VLOOKUP(D76,'special label'!$D$2:$H$127,5,)</f>
        <v>(Green)</v>
      </c>
      <c r="L76" s="34" t="str">
        <f>CONCATENATE(G76," ",I76," ",J76," ",K76)</f>
        <v>21 SHNE MTN001 (Green)</v>
      </c>
      <c r="M76" t="e">
        <f>INDEX(#REF!,MATCH(EN_work!D76,#REF!,0),7)</f>
        <v>#REF!</v>
      </c>
      <c r="N76" s="35" t="s">
        <v>34</v>
      </c>
      <c r="O76" t="s">
        <v>208</v>
      </c>
      <c r="P76" t="s">
        <v>24</v>
      </c>
      <c r="Q76" t="s">
        <v>209</v>
      </c>
      <c r="R76">
        <v>2021</v>
      </c>
      <c r="S76" s="37">
        <v>44376</v>
      </c>
      <c r="T76" s="38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>
      <c r="A77">
        <v>76</v>
      </c>
      <c r="B77" t="s">
        <v>210</v>
      </c>
      <c r="C77" t="str">
        <f>LEFT(B77,LEN(B77)-3)</f>
        <v>132100088</v>
      </c>
      <c r="D77" s="26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>RIGHT(R77,2)</f>
        <v>21</v>
      </c>
      <c r="H77" t="str">
        <f>LEFT(O77,LEN(O77)-16)</f>
        <v>SHNE</v>
      </c>
      <c r="I77" t="str">
        <f>UPPER(H77)</f>
        <v>SHNE</v>
      </c>
      <c r="J77" t="str">
        <f>RIGHT(F77,5)</f>
        <v>GN006</v>
      </c>
      <c r="L77" s="34" t="str">
        <f>CONCATENATE(G77," ",I77," ",J77," ",K77)</f>
        <v>21 SHNE GN006 </v>
      </c>
      <c r="M77" t="e">
        <f>INDEX(#REF!,MATCH(EN_work!D77,#REF!,0),7)</f>
        <v>#REF!</v>
      </c>
      <c r="N77" s="35" t="s">
        <v>34</v>
      </c>
      <c r="O77" t="s">
        <v>211</v>
      </c>
      <c r="P77" t="s">
        <v>24</v>
      </c>
      <c r="Q77" t="s">
        <v>209</v>
      </c>
      <c r="R77">
        <v>2021</v>
      </c>
      <c r="S77" s="37">
        <v>44420</v>
      </c>
      <c r="T77" s="38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>
      <c r="A78">
        <v>77</v>
      </c>
      <c r="B78" t="s">
        <v>212</v>
      </c>
      <c r="C78" t="str">
        <f>LEFT(B78,LEN(B78)-3)</f>
        <v>102102307</v>
      </c>
      <c r="D78" s="26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>RIGHT(R78,2)</f>
        <v>21</v>
      </c>
      <c r="H78" t="str">
        <f>LEFT(O78,LEN(O78)-30)</f>
        <v>National Energy Jiangsu</v>
      </c>
      <c r="I78" t="str">
        <f>UPPER(H78)</f>
        <v>NATIONAL ENERGY JIANGSU</v>
      </c>
      <c r="J78" t="str">
        <f>RIGHT(F78,6)</f>
        <v>MTN001</v>
      </c>
      <c r="K78" t="str">
        <f>VLOOKUP(D78,'special label'!$D$2:$H$127,5,)</f>
        <v>(Carbon Neutral Bond)</v>
      </c>
      <c r="L78" s="34" t="str">
        <f>CONCATENATE(G78," ",I78," ",J78," ",K78)</f>
        <v>21 NATIONAL ENERGY JIANGSU MTN001 (Carbon Neutral Bond)</v>
      </c>
      <c r="M78" t="e">
        <f>INDEX(#REF!,MATCH(EN_work!D78,#REF!,0),7)</f>
        <v>#REF!</v>
      </c>
      <c r="N78" s="35" t="s">
        <v>22</v>
      </c>
      <c r="O78" t="s">
        <v>213</v>
      </c>
      <c r="P78" t="s">
        <v>24</v>
      </c>
      <c r="Q78" t="s">
        <v>214</v>
      </c>
      <c r="R78">
        <v>2021</v>
      </c>
      <c r="S78" s="37">
        <v>44516</v>
      </c>
      <c r="T78" s="38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>
      <c r="A79">
        <v>78</v>
      </c>
      <c r="B79" t="s">
        <v>215</v>
      </c>
      <c r="C79" t="str">
        <f>LEFT(B79,LEN(B79)-3)</f>
        <v>102103113</v>
      </c>
      <c r="D79" s="26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>RIGHT(R79,2)</f>
        <v>21</v>
      </c>
      <c r="H79" t="str">
        <f>LEFT(O79,LEN(O79)-16)</f>
        <v>Guoneng Xinneng</v>
      </c>
      <c r="I79" t="str">
        <f>UPPER(H79)</f>
        <v>GUONENG XINNENG</v>
      </c>
      <c r="J79" t="str">
        <f>RIGHT(F79,6)</f>
        <v>MTN002</v>
      </c>
      <c r="K79" t="str">
        <f>VLOOKUP(D79,'special label'!$D$2:$H$127,5,)</f>
        <v>(Green)</v>
      </c>
      <c r="L79" s="34" t="str">
        <f>CONCATENATE(G79," ",I79," ",J79," ",K79)</f>
        <v>21 GUONENG XINNENG MTN002 (Green)</v>
      </c>
      <c r="M79" t="e">
        <f>INDEX(#REF!,MATCH(EN_work!D79,#REF!,0),7)</f>
        <v>#REF!</v>
      </c>
      <c r="N79" s="35" t="s">
        <v>34</v>
      </c>
      <c r="O79" t="s">
        <v>216</v>
      </c>
      <c r="P79" t="s">
        <v>24</v>
      </c>
      <c r="Q79" t="s">
        <v>209</v>
      </c>
      <c r="R79">
        <v>2021</v>
      </c>
      <c r="S79" s="37">
        <v>44526</v>
      </c>
      <c r="T79" s="38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ht="25" spans="1:24">
      <c r="A80">
        <v>79</v>
      </c>
      <c r="B80" t="s">
        <v>217</v>
      </c>
      <c r="C80" t="str">
        <f>LEFT(B80,LEN(B80)-3)</f>
        <v>132280015</v>
      </c>
      <c r="D80" s="26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>RIGHT(R80,2)</f>
        <v>22</v>
      </c>
      <c r="H80" t="str">
        <f>LEFT(O80,LEN(O80)-14)</f>
        <v>SHNE</v>
      </c>
      <c r="I80" t="str">
        <f>UPPER(H80)</f>
        <v>SHNE</v>
      </c>
      <c r="J80" t="str">
        <f>RIGHT(F80,5)</f>
        <v>GN001</v>
      </c>
      <c r="L80" s="34" t="str">
        <f>CONCATENATE(G80," ",I80," ",J80," ",K80)</f>
        <v>22 SHNE GN001 </v>
      </c>
      <c r="M80" t="e">
        <f>INDEX(#REF!,MATCH(EN_work!D80,#REF!,0),7)</f>
        <v>#REF!</v>
      </c>
      <c r="N80" s="35" t="s">
        <v>29</v>
      </c>
      <c r="O80" t="s">
        <v>218</v>
      </c>
      <c r="P80" t="s">
        <v>24</v>
      </c>
      <c r="Q80" t="s">
        <v>209</v>
      </c>
      <c r="R80">
        <v>2022</v>
      </c>
      <c r="S80" s="37">
        <v>44616</v>
      </c>
      <c r="T80" s="38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ht="25" spans="1:24">
      <c r="A81">
        <v>80</v>
      </c>
      <c r="B81" t="s">
        <v>219</v>
      </c>
      <c r="C81" t="str">
        <f>LEFT(B81,LEN(B81)-3)</f>
        <v>132280087</v>
      </c>
      <c r="D81" s="26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>RIGHT(R81,2)</f>
        <v>22</v>
      </c>
      <c r="H81" t="str">
        <f>LEFT(O81,LEN(O81)-14)</f>
        <v>NATIONAL ENERGY GROUP NEW ENERGY</v>
      </c>
      <c r="I81" t="str">
        <f>UPPER(H81)</f>
        <v>NATIONAL ENERGY GROUP NEW ENERGY</v>
      </c>
      <c r="J81" t="str">
        <f>RIGHT(F81,5)</f>
        <v>GN002</v>
      </c>
      <c r="L81" s="34" t="str">
        <f>CONCATENATE(G81," ",I81," ",J81," ",K81)</f>
        <v>22 NATIONAL ENERGY GROUP NEW ENERGY GN002 </v>
      </c>
      <c r="M81" t="e">
        <f>INDEX(#REF!,MATCH(EN_work!D81,#REF!,0),7)</f>
        <v>#REF!</v>
      </c>
      <c r="N81" s="35" t="s">
        <v>29</v>
      </c>
      <c r="O81" t="s">
        <v>220</v>
      </c>
      <c r="P81" t="s">
        <v>24</v>
      </c>
      <c r="Q81" t="s">
        <v>209</v>
      </c>
      <c r="R81">
        <v>2022</v>
      </c>
      <c r="S81" s="37">
        <v>44823</v>
      </c>
      <c r="T81" s="38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>
      <c r="A82">
        <v>81</v>
      </c>
      <c r="B82" t="s">
        <v>221</v>
      </c>
      <c r="C82" t="str">
        <f>LEFT(B82,LEN(B82)-3)</f>
        <v>131900006</v>
      </c>
      <c r="D82" s="26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>RIGHT(R82,2)</f>
        <v>19</v>
      </c>
      <c r="H82" t="str">
        <f>LEFT(O82,LEN(O82)-16)</f>
        <v>NANJING METRO GROUP</v>
      </c>
      <c r="I82" t="str">
        <f>UPPER(H82)</f>
        <v>NANJING METRO GROUP</v>
      </c>
      <c r="J82" t="str">
        <f>RIGHT(F82,5)</f>
        <v>GN001</v>
      </c>
      <c r="L82" s="34" t="str">
        <f>CONCATENATE(G82," ",I82," ",J82," ",K82)</f>
        <v>19 NANJING METRO GROUP GN001 </v>
      </c>
      <c r="M82" t="e">
        <f>INDEX(#REF!,MATCH(EN_work!D82,#REF!,0),7)</f>
        <v>#REF!</v>
      </c>
      <c r="N82" s="35" t="s">
        <v>42</v>
      </c>
      <c r="O82" t="s">
        <v>222</v>
      </c>
      <c r="P82" t="s">
        <v>24</v>
      </c>
      <c r="Q82" t="s">
        <v>223</v>
      </c>
      <c r="R82">
        <v>2019</v>
      </c>
      <c r="S82" s="37">
        <v>43538</v>
      </c>
      <c r="T82" s="38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>
      <c r="A83">
        <v>82</v>
      </c>
      <c r="B83" t="s">
        <v>224</v>
      </c>
      <c r="C83" t="str">
        <f>LEFT(B83,LEN(B83)-3)</f>
        <v>132100040</v>
      </c>
      <c r="D83" s="26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>RIGHT(R83,2)</f>
        <v>21</v>
      </c>
      <c r="H83" t="str">
        <f>LEFT(O83,LEN(O83)-16)</f>
        <v>NANJING METRO</v>
      </c>
      <c r="I83" t="str">
        <f>UPPER(H83)</f>
        <v>NANJING METRO</v>
      </c>
      <c r="J83" t="str">
        <f>RIGHT(F83,5)</f>
        <v>GN001</v>
      </c>
      <c r="K83" t="str">
        <f>VLOOKUP(D83,'special label'!$D$2:$H$127,5,)</f>
        <v>(Carbon Neutral Bond)</v>
      </c>
      <c r="L83" s="34" t="str">
        <f>CONCATENATE(G83," ",I83," ",J83," ",K83)</f>
        <v>21 NANJING METRO GN001 (Carbon Neutral Bond)</v>
      </c>
      <c r="M83" t="e">
        <f>INDEX(#REF!,MATCH(EN_work!D83,#REF!,0),7)</f>
        <v>#REF!</v>
      </c>
      <c r="N83" s="35" t="s">
        <v>42</v>
      </c>
      <c r="O83" t="s">
        <v>225</v>
      </c>
      <c r="P83" t="s">
        <v>24</v>
      </c>
      <c r="Q83" t="s">
        <v>223</v>
      </c>
      <c r="R83">
        <v>2021</v>
      </c>
      <c r="S83" s="37">
        <v>44312</v>
      </c>
      <c r="T83" s="38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>
      <c r="A84">
        <v>83</v>
      </c>
      <c r="B84" t="s">
        <v>226</v>
      </c>
      <c r="C84" t="str">
        <f>LEFT(B84,LEN(B84)-3)</f>
        <v>132100126</v>
      </c>
      <c r="D84" s="26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>RIGHT(R84,2)</f>
        <v>21</v>
      </c>
      <c r="H84" t="str">
        <f>LEFT(O84,LEN(O84)-16)</f>
        <v>NANJING METRO</v>
      </c>
      <c r="I84" t="str">
        <f>UPPER(H84)</f>
        <v>NANJING METRO</v>
      </c>
      <c r="J84" t="str">
        <f>RIGHT(F84,5)</f>
        <v>GN002</v>
      </c>
      <c r="K84" t="str">
        <f>VLOOKUP(D84,'special label'!$D$2:$H$127,5,)</f>
        <v>(Carbon Neutral Bond)</v>
      </c>
      <c r="L84" s="34" t="str">
        <f>CONCATENATE(G84," ",I84," ",J84," ",K84)</f>
        <v>21 NANJING METRO GN002 (Carbon Neutral Bond)</v>
      </c>
      <c r="M84" t="e">
        <f>INDEX(#REF!,MATCH(EN_work!D84,#REF!,0),7)</f>
        <v>#REF!</v>
      </c>
      <c r="N84" s="35" t="s">
        <v>42</v>
      </c>
      <c r="O84" t="s">
        <v>227</v>
      </c>
      <c r="P84" t="s">
        <v>24</v>
      </c>
      <c r="Q84" t="s">
        <v>223</v>
      </c>
      <c r="R84">
        <v>2021</v>
      </c>
      <c r="S84" s="37">
        <v>44487</v>
      </c>
      <c r="T84" s="38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>
      <c r="A85">
        <v>84</v>
      </c>
      <c r="B85" t="s">
        <v>228</v>
      </c>
      <c r="C85" t="str">
        <f>LEFT(B85,LEN(B85)-3)</f>
        <v>132280077</v>
      </c>
      <c r="D85" s="26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>RIGHT(R85,2)</f>
        <v>22</v>
      </c>
      <c r="H85" t="str">
        <f>LEFT(O85,LEN(O85)-14)</f>
        <v>NANCHANG METRO</v>
      </c>
      <c r="I85" t="str">
        <f>UPPER(H85)</f>
        <v>NANCHANG METRO</v>
      </c>
      <c r="J85" t="str">
        <f>RIGHT(F85,5)</f>
        <v>GN004</v>
      </c>
      <c r="L85" s="34" t="str">
        <f>CONCATENATE(G85," ",I85," ",J85," ",K85)</f>
        <v>22 NANCHANG METRO GN004 </v>
      </c>
      <c r="M85" t="e">
        <f>INDEX(#REF!,MATCH(EN_work!D85,#REF!,0),7)</f>
        <v>#REF!</v>
      </c>
      <c r="N85" s="35" t="s">
        <v>42</v>
      </c>
      <c r="O85" t="s">
        <v>229</v>
      </c>
      <c r="P85" t="s">
        <v>24</v>
      </c>
      <c r="Q85" t="s">
        <v>230</v>
      </c>
      <c r="R85">
        <v>2022</v>
      </c>
      <c r="S85" s="37">
        <v>44791</v>
      </c>
      <c r="T85" s="38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>
      <c r="A86">
        <v>85</v>
      </c>
      <c r="B86" t="s">
        <v>231</v>
      </c>
      <c r="C86" t="str">
        <f>LEFT(B86,LEN(B86)-3)</f>
        <v>132280099</v>
      </c>
      <c r="D86" s="26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>RIGHT(R86,2)</f>
        <v>22</v>
      </c>
      <c r="H86" t="str">
        <f>LEFT(O86,LEN(O86)-14)</f>
        <v>NANCHANG METRO</v>
      </c>
      <c r="I86" t="str">
        <f>UPPER(H86)</f>
        <v>NANCHANG METRO</v>
      </c>
      <c r="J86" t="str">
        <f>RIGHT(F86,5)</f>
        <v>GN005</v>
      </c>
      <c r="L86" s="34" t="str">
        <f>CONCATENATE(G86," ",I86," ",J86," ",K86)</f>
        <v>22 NANCHANG METRO GN005 </v>
      </c>
      <c r="M86" t="e">
        <f>INDEX(#REF!,MATCH(EN_work!D86,#REF!,0),7)</f>
        <v>#REF!</v>
      </c>
      <c r="N86" s="35" t="s">
        <v>42</v>
      </c>
      <c r="O86" t="s">
        <v>232</v>
      </c>
      <c r="P86" t="s">
        <v>24</v>
      </c>
      <c r="Q86" t="s">
        <v>230</v>
      </c>
      <c r="R86">
        <v>2022</v>
      </c>
      <c r="S86" s="37">
        <v>44842</v>
      </c>
      <c r="T86" s="38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>
      <c r="A87">
        <v>86</v>
      </c>
      <c r="B87" t="s">
        <v>233</v>
      </c>
      <c r="C87" t="str">
        <f>LEFT(B87,LEN(B87)-3)</f>
        <v>132280117</v>
      </c>
      <c r="D87" s="26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>RIGHT(R87,2)</f>
        <v>22</v>
      </c>
      <c r="H87" t="str">
        <f>LEFT(O87,LEN(O87)-18)</f>
        <v>NANCHANG METRO</v>
      </c>
      <c r="I87" t="str">
        <f>UPPER(H87)</f>
        <v>NANCHANG METRO</v>
      </c>
      <c r="J87" t="str">
        <f>RIGHT(F87,5)</f>
        <v>GN006</v>
      </c>
      <c r="L87" s="34" t="str">
        <f>CONCATENATE(G87," ",I87," ",J87," ",K87)</f>
        <v>22 NANCHANG METRO GN006 </v>
      </c>
      <c r="M87" t="e">
        <f>INDEX(#REF!,MATCH(EN_work!D87,#REF!,0),7)</f>
        <v>#REF!</v>
      </c>
      <c r="N87" s="35" t="s">
        <v>42</v>
      </c>
      <c r="O87" t="s">
        <v>234</v>
      </c>
      <c r="P87" t="s">
        <v>24</v>
      </c>
      <c r="Q87" t="s">
        <v>230</v>
      </c>
      <c r="R87">
        <v>2022</v>
      </c>
      <c r="S87" s="37">
        <v>44902</v>
      </c>
      <c r="T87" s="38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>
      <c r="A88">
        <v>87</v>
      </c>
      <c r="B88" t="s">
        <v>235</v>
      </c>
      <c r="C88" t="str">
        <f>LEFT(B88,LEN(B88)-3)</f>
        <v>102380053</v>
      </c>
      <c r="D88" s="26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>RIGHT(R88,2)</f>
        <v>23</v>
      </c>
      <c r="H88" t="str">
        <f>LEFT(O88,LEN(O88)-18)</f>
        <v>NANCHANG METRO</v>
      </c>
      <c r="I88" t="str">
        <f>UPPER(H88)</f>
        <v>NANCHANG METRO</v>
      </c>
      <c r="J88" t="str">
        <f>RIGHT(F88,6)</f>
        <v>MTN001</v>
      </c>
      <c r="K88" t="str">
        <f>VLOOKUP(D88,'special label'!$D$2:$H$127,5,)</f>
        <v>(Green)</v>
      </c>
      <c r="L88" s="34" t="str">
        <f>CONCATENATE(G88," ",I88," ",J88," ",K88)</f>
        <v>23 NANCHANG METRO MTN001 (Green)</v>
      </c>
      <c r="M88" t="e">
        <f>INDEX(#REF!,MATCH(EN_work!D88,#REF!,0),7)</f>
        <v>#REF!</v>
      </c>
      <c r="N88" s="35" t="s">
        <v>42</v>
      </c>
      <c r="O88" t="s">
        <v>236</v>
      </c>
      <c r="P88" t="s">
        <v>24</v>
      </c>
      <c r="Q88" t="s">
        <v>230</v>
      </c>
      <c r="R88">
        <v>2023</v>
      </c>
      <c r="S88" s="37">
        <v>44938</v>
      </c>
      <c r="T88" s="38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>
      <c r="A89">
        <v>88</v>
      </c>
      <c r="B89" t="s">
        <v>237</v>
      </c>
      <c r="C89" t="str">
        <f>LEFT(B89,LEN(B89)-3)</f>
        <v>132100003</v>
      </c>
      <c r="D89" s="26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>RIGHT(R89,2)</f>
        <v>21</v>
      </c>
      <c r="H89" t="str">
        <f>LEFT(O89,LEN(O89)-16)</f>
        <v>LUNENG NEW ENERGY (GROUP)</v>
      </c>
      <c r="I89" t="str">
        <f>UPPER(H89)</f>
        <v>LUNENG NEW ENERGY (GROUP)</v>
      </c>
      <c r="J89" t="str">
        <f>RIGHT(F89,5)</f>
        <v>GN001</v>
      </c>
      <c r="L89" s="34" t="str">
        <f>CONCATENATE(G89," ",I89," ",J89," ",K89)</f>
        <v>21 LUNENG NEW ENERGY (GROUP) GN001 </v>
      </c>
      <c r="M89" t="e">
        <f>INDEX(#REF!,MATCH(EN_work!D89,#REF!,0),7)</f>
        <v>#REF!</v>
      </c>
      <c r="N89" s="35" t="s">
        <v>34</v>
      </c>
      <c r="O89" t="s">
        <v>238</v>
      </c>
      <c r="P89" t="s">
        <v>24</v>
      </c>
      <c r="Q89" t="s">
        <v>239</v>
      </c>
      <c r="R89">
        <v>2021</v>
      </c>
      <c r="S89" s="37">
        <v>44223</v>
      </c>
      <c r="T89" s="38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>
      <c r="A90">
        <v>89</v>
      </c>
      <c r="B90" t="s">
        <v>240</v>
      </c>
      <c r="C90" t="str">
        <f>LEFT(B90,LEN(B90)-3)</f>
        <v>132100085</v>
      </c>
      <c r="D90" s="26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>RIGHT(R90,2)</f>
        <v>21</v>
      </c>
      <c r="H90" t="str">
        <f>LEFT(O90,LEN(O90)-16)</f>
        <v>LONGYUAN POWER</v>
      </c>
      <c r="I90" t="str">
        <f>UPPER(H90)</f>
        <v>LONGYUAN POWER</v>
      </c>
      <c r="J90" t="str">
        <f>RIGHT(F90,5)</f>
        <v>GN001</v>
      </c>
      <c r="K90" t="str">
        <f>VLOOKUP(D90,'special label'!$D$2:$H$127,5,)</f>
        <v>(Carbon Neutral Bond)</v>
      </c>
      <c r="L90" s="34" t="str">
        <f>CONCATENATE(G90," ",I90," ",J90," ",K90)</f>
        <v>21 LONGYUAN POWER GN001 (Carbon Neutral Bond)</v>
      </c>
      <c r="M90" t="e">
        <f>INDEX(#REF!,MATCH(EN_work!D90,#REF!,0),7)</f>
        <v>#REF!</v>
      </c>
      <c r="N90" s="35" t="s">
        <v>34</v>
      </c>
      <c r="O90" t="s">
        <v>241</v>
      </c>
      <c r="P90" t="s">
        <v>24</v>
      </c>
      <c r="Q90" t="s">
        <v>242</v>
      </c>
      <c r="R90">
        <v>2021</v>
      </c>
      <c r="S90" s="37">
        <v>44412</v>
      </c>
      <c r="T90" s="38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>
      <c r="A91">
        <v>90</v>
      </c>
      <c r="B91" t="s">
        <v>243</v>
      </c>
      <c r="C91" t="str">
        <f>LEFT(B91,LEN(B91)-3)</f>
        <v>132100159</v>
      </c>
      <c r="D91" s="26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>RIGHT(R91,2)</f>
        <v>21</v>
      </c>
      <c r="H91" t="str">
        <f>LEFT(O91,LEN(O91)-14)</f>
        <v>LONGYUAN POWER</v>
      </c>
      <c r="I91" t="str">
        <f>UPPER(H91)</f>
        <v>LONGYUAN POWER</v>
      </c>
      <c r="J91" t="str">
        <f>RIGHT(F91,5)</f>
        <v>GN002</v>
      </c>
      <c r="L91" s="34" t="str">
        <f>CONCATENATE(G91," ",I91," ",J91," ",K91)</f>
        <v>21 LONGYUAN POWER GN002 </v>
      </c>
      <c r="M91" t="e">
        <f>INDEX(#REF!,MATCH(EN_work!D91,#REF!,0),7)</f>
        <v>#REF!</v>
      </c>
      <c r="N91" s="35" t="s">
        <v>34</v>
      </c>
      <c r="O91" t="s">
        <v>244</v>
      </c>
      <c r="P91" t="s">
        <v>24</v>
      </c>
      <c r="Q91" t="s">
        <v>242</v>
      </c>
      <c r="R91">
        <v>2021</v>
      </c>
      <c r="S91" s="37">
        <v>44532</v>
      </c>
      <c r="T91" s="38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>
      <c r="A92">
        <v>91</v>
      </c>
      <c r="B92" t="s">
        <v>245</v>
      </c>
      <c r="C92" t="str">
        <f>LEFT(B92,LEN(B92)-3)</f>
        <v>132280047</v>
      </c>
      <c r="D92" s="26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>RIGHT(R92,2)</f>
        <v>22</v>
      </c>
      <c r="H92" t="str">
        <f>LEFT(O92,LEN(O92)-18)</f>
        <v>LONGYUAN POWER</v>
      </c>
      <c r="I92" t="str">
        <f>UPPER(H92)</f>
        <v>LONGYUAN POWER</v>
      </c>
      <c r="J92" t="str">
        <f>RIGHT(F92,5)</f>
        <v>GN001</v>
      </c>
      <c r="L92" s="34" t="str">
        <f>CONCATENATE(G92," ",I92," ",J92," ",K92)</f>
        <v>22 LONGYUAN POWER GN001 </v>
      </c>
      <c r="M92" t="e">
        <f>INDEX(#REF!,MATCH(EN_work!D92,#REF!,0),7)</f>
        <v>#REF!</v>
      </c>
      <c r="N92" s="35" t="s">
        <v>34</v>
      </c>
      <c r="O92" t="s">
        <v>246</v>
      </c>
      <c r="P92" t="s">
        <v>24</v>
      </c>
      <c r="Q92" t="s">
        <v>242</v>
      </c>
      <c r="R92">
        <v>2022</v>
      </c>
      <c r="S92" s="37">
        <v>44693</v>
      </c>
      <c r="T92" s="38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>
      <c r="A93">
        <v>92</v>
      </c>
      <c r="B93" t="s">
        <v>247</v>
      </c>
      <c r="C93" t="str">
        <f>LEFT(B93,LEN(B93)-3)</f>
        <v>102101465</v>
      </c>
      <c r="D93" s="26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>RIGHT(R93,2)</f>
        <v>21</v>
      </c>
      <c r="H93" t="str">
        <f>LEFT(O93,LEN(O93)-14)</f>
        <v>KRTG</v>
      </c>
      <c r="I93" t="str">
        <f>UPPER(H93)</f>
        <v>KRTG</v>
      </c>
      <c r="J93" t="str">
        <f>RIGHT(F93,6)</f>
        <v>MTN001</v>
      </c>
      <c r="K93" t="str">
        <f>VLOOKUP(D93,'special label'!$D$2:$H$127,5,)</f>
        <v>(Green)</v>
      </c>
      <c r="L93" s="34" t="str">
        <f>CONCATENATE(G93," ",I93," ",J93," ",K93)</f>
        <v>21 KRTG MTN001 (Green)</v>
      </c>
      <c r="M93" t="e">
        <f>INDEX(#REF!,MATCH(EN_work!D93,#REF!,0),7)</f>
        <v>#REF!</v>
      </c>
      <c r="N93" s="35" t="s">
        <v>42</v>
      </c>
      <c r="O93" t="s">
        <v>248</v>
      </c>
      <c r="P93" t="s">
        <v>24</v>
      </c>
      <c r="Q93" t="s">
        <v>249</v>
      </c>
      <c r="R93">
        <v>2021</v>
      </c>
      <c r="S93" s="37">
        <v>44413</v>
      </c>
      <c r="T93" s="38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>
      <c r="A94">
        <v>93</v>
      </c>
      <c r="B94" t="s">
        <v>250</v>
      </c>
      <c r="C94" t="str">
        <f>LEFT(B94,LEN(B94)-3)</f>
        <v>102101752</v>
      </c>
      <c r="D94" s="26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>RIGHT(R94,2)</f>
        <v>21</v>
      </c>
      <c r="H94" t="str">
        <f>LEFT(O94,LEN(O94)-16)</f>
        <v>KRTG</v>
      </c>
      <c r="I94" t="str">
        <f>UPPER(H94)</f>
        <v>KRTG</v>
      </c>
      <c r="J94" t="str">
        <f>RIGHT(F94,6)</f>
        <v>MTN002</v>
      </c>
      <c r="K94" t="str">
        <f>VLOOKUP(D94,'special label'!$D$2:$H$127,5,)</f>
        <v>(Green)</v>
      </c>
      <c r="L94" s="34" t="str">
        <f>CONCATENATE(G94," ",I94," ",J94," ",K94)</f>
        <v>21 KRTG MTN002 (Green)</v>
      </c>
      <c r="M94" t="e">
        <f>INDEX(#REF!,MATCH(EN_work!D94,#REF!,0),7)</f>
        <v>#REF!</v>
      </c>
      <c r="N94" s="35" t="s">
        <v>42</v>
      </c>
      <c r="O94" t="s">
        <v>251</v>
      </c>
      <c r="P94" t="s">
        <v>24</v>
      </c>
      <c r="Q94" t="s">
        <v>249</v>
      </c>
      <c r="R94">
        <v>2021</v>
      </c>
      <c r="S94" s="37">
        <v>44439</v>
      </c>
      <c r="T94" s="38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>
      <c r="A95">
        <v>94</v>
      </c>
      <c r="B95" t="s">
        <v>252</v>
      </c>
      <c r="C95" t="str">
        <f>LEFT(B95,LEN(B95)-3)</f>
        <v>102180029</v>
      </c>
      <c r="D95" s="26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>RIGHT(R95,2)</f>
        <v>21</v>
      </c>
      <c r="H95" t="str">
        <f>LEFT(O95,LEN(O95)-16)</f>
        <v>Kunming Rail</v>
      </c>
      <c r="I95" t="str">
        <f>UPPER(H95)</f>
        <v>KUNMING RAIL</v>
      </c>
      <c r="J95" t="str">
        <f>RIGHT(F95,6)</f>
        <v>MTN003</v>
      </c>
      <c r="K95" t="str">
        <f>VLOOKUP(D95,'special label'!$D$2:$H$127,5,)</f>
        <v>(Green)</v>
      </c>
      <c r="L95" s="34" t="str">
        <f>CONCATENATE(G95," ",I95," ",J95," ",K95)</f>
        <v>21 KUNMING RAIL MTN003 (Green)</v>
      </c>
      <c r="M95" t="e">
        <f>INDEX(#REF!,MATCH(EN_work!D95,#REF!,0),7)</f>
        <v>#REF!</v>
      </c>
      <c r="N95" s="35" t="s">
        <v>42</v>
      </c>
      <c r="O95" t="s">
        <v>253</v>
      </c>
      <c r="P95" t="s">
        <v>24</v>
      </c>
      <c r="Q95" t="s">
        <v>249</v>
      </c>
      <c r="R95">
        <v>2021</v>
      </c>
      <c r="S95" s="37">
        <v>44518</v>
      </c>
      <c r="T95" s="38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>
      <c r="A96">
        <v>95</v>
      </c>
      <c r="B96" t="s">
        <v>254</v>
      </c>
      <c r="C96" t="str">
        <f>LEFT(B96,LEN(B96)-3)</f>
        <v>102103149</v>
      </c>
      <c r="D96" s="26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>RIGHT(R96,2)</f>
        <v>21</v>
      </c>
      <c r="H96" t="str">
        <f>LEFT(O96,LEN(O96)-14)</f>
        <v>KRTG</v>
      </c>
      <c r="I96" t="str">
        <f>UPPER(H96)</f>
        <v>KRTG</v>
      </c>
      <c r="J96" t="str">
        <f>RIGHT(F96,6)</f>
        <v>MTN004</v>
      </c>
      <c r="K96" t="str">
        <f>VLOOKUP(D96,'special label'!$D$2:$H$127,5,)</f>
        <v>(Green)</v>
      </c>
      <c r="L96" s="34" t="str">
        <f>CONCATENATE(G96," ",I96," ",J96," ",K96)</f>
        <v>21 KRTG MTN004 (Green)</v>
      </c>
      <c r="M96" t="e">
        <f>INDEX(#REF!,MATCH(EN_work!D96,#REF!,0),7)</f>
        <v>#REF!</v>
      </c>
      <c r="N96" s="35" t="s">
        <v>42</v>
      </c>
      <c r="O96" t="s">
        <v>255</v>
      </c>
      <c r="P96" t="s">
        <v>24</v>
      </c>
      <c r="Q96" t="s">
        <v>249</v>
      </c>
      <c r="R96">
        <v>2021</v>
      </c>
      <c r="S96" s="37">
        <v>44531</v>
      </c>
      <c r="T96" s="38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>
      <c r="A97">
        <v>96</v>
      </c>
      <c r="B97" t="s">
        <v>256</v>
      </c>
      <c r="C97" t="str">
        <f>LEFT(B97,LEN(B97)-3)</f>
        <v>012283955</v>
      </c>
      <c r="D97" s="26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>RIGHT(R97,2)</f>
        <v>22</v>
      </c>
      <c r="H97" t="str">
        <f>LEFT(O97,LEN(O97)-14)</f>
        <v>KRTG</v>
      </c>
      <c r="I97" t="str">
        <f>UPPER(H97)</f>
        <v>KRTG</v>
      </c>
      <c r="J97" t="str">
        <f>RIGHT(F97,6)</f>
        <v>SCP002</v>
      </c>
      <c r="K97" t="str">
        <f>VLOOKUP(D97,'special label'!$D$2:$H$127,5,)</f>
        <v>(Green)</v>
      </c>
      <c r="L97" s="34" t="str">
        <f>CONCATENATE(G97," ",I97," ",J97," ",K97)</f>
        <v>22 KRTG SCP002 (Green)</v>
      </c>
      <c r="M97" t="e">
        <f>INDEX(#REF!,MATCH(EN_work!D97,#REF!,0),7)</f>
        <v>#REF!</v>
      </c>
      <c r="N97" s="35" t="s">
        <v>42</v>
      </c>
      <c r="O97" t="s">
        <v>257</v>
      </c>
      <c r="P97" t="s">
        <v>24</v>
      </c>
      <c r="Q97" t="s">
        <v>249</v>
      </c>
      <c r="R97">
        <v>2022</v>
      </c>
      <c r="S97" s="37">
        <v>44881</v>
      </c>
      <c r="T97" s="38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>
      <c r="A98">
        <v>97</v>
      </c>
      <c r="B98" t="s">
        <v>258</v>
      </c>
      <c r="C98" t="str">
        <f>LEFT(B98,LEN(B98)-3)</f>
        <v>132000001</v>
      </c>
      <c r="D98" s="26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>RIGHT(R98,2)</f>
        <v>20</v>
      </c>
      <c r="H98" t="str">
        <f>LEFT(O98,LEN(O98)-16)</f>
        <v>JIANGSU COMMUNICATION</v>
      </c>
      <c r="I98" t="str">
        <f>UPPER(H98)</f>
        <v>JIANGSU COMMUNICATION</v>
      </c>
      <c r="J98" t="str">
        <f>RIGHT(F98,5)</f>
        <v>GN001</v>
      </c>
      <c r="L98" s="34" t="str">
        <f>CONCATENATE(G98," ",I98," ",J98," ",K98)</f>
        <v>20 JIANGSU COMMUNICATION GN001 </v>
      </c>
      <c r="M98" t="e">
        <f>INDEX(#REF!,MATCH(EN_work!D98,#REF!,0),7)</f>
        <v>#REF!</v>
      </c>
      <c r="N98" s="35" t="s">
        <v>34</v>
      </c>
      <c r="O98" t="s">
        <v>259</v>
      </c>
      <c r="P98" t="s">
        <v>24</v>
      </c>
      <c r="Q98" t="s">
        <v>260</v>
      </c>
      <c r="R98">
        <v>2020</v>
      </c>
      <c r="S98" s="37">
        <v>43850</v>
      </c>
      <c r="T98" s="38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>
      <c r="A99">
        <v>98</v>
      </c>
      <c r="B99" t="s">
        <v>261</v>
      </c>
      <c r="C99" t="str">
        <f>LEFT(B99,LEN(B99)-3)</f>
        <v>012381086</v>
      </c>
      <c r="D99" s="26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>RIGHT(R99,2)</f>
        <v>23</v>
      </c>
      <c r="H99" t="str">
        <f>LEFT(O99,LEN(O99)-14)</f>
        <v>JEP</v>
      </c>
      <c r="I99" t="str">
        <f>UPPER(H99)</f>
        <v>JEP</v>
      </c>
      <c r="J99" t="str">
        <f>RIGHT(F99,6)</f>
        <v>SCP001</v>
      </c>
      <c r="K99" t="str">
        <f>VLOOKUP(D99,'special label'!$D$2:$H$127,5,)</f>
        <v>(Carbon Neutral Bond)</v>
      </c>
      <c r="L99" s="34" t="str">
        <f>CONCATENATE(G99," ",I99," ",J99," ",K99)</f>
        <v>23 JEP SCP001 (Carbon Neutral Bond)</v>
      </c>
      <c r="M99" t="e">
        <f>INDEX(#REF!,MATCH(EN_work!D99,#REF!,0),7)</f>
        <v>#REF!</v>
      </c>
      <c r="N99" s="35" t="s">
        <v>34</v>
      </c>
      <c r="O99" t="s">
        <v>262</v>
      </c>
      <c r="P99" t="s">
        <v>24</v>
      </c>
      <c r="Q99" t="s">
        <v>263</v>
      </c>
      <c r="R99">
        <v>2023</v>
      </c>
      <c r="S99" s="37">
        <v>45005</v>
      </c>
      <c r="T99" s="38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ht="14.5" spans="1:24">
      <c r="A100">
        <v>99</v>
      </c>
      <c r="B100" t="s">
        <v>264</v>
      </c>
      <c r="C100" t="str">
        <f>LEFT(B100,LEN(B100)-3)</f>
        <v>132100076</v>
      </c>
      <c r="D100" s="26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>RIGHT(R100,2)</f>
        <v>21</v>
      </c>
      <c r="H100" t="str">
        <f>LEFT(O100,LEN(O100)-16)</f>
        <v>BJCE</v>
      </c>
      <c r="I100" t="str">
        <f>UPPER(H100)</f>
        <v>BJCE</v>
      </c>
      <c r="J100" t="str">
        <f>RIGHT(F100,5)</f>
        <v>GN001</v>
      </c>
      <c r="K100" t="str">
        <f>VLOOKUP(D100,'special label'!$D$2:$H$127,5,)</f>
        <v>(Carbon Neutral Bond)</v>
      </c>
      <c r="L100" s="34" t="str">
        <f>CONCATENATE(G100," ",I100," ",J100," ",K100)</f>
        <v>21 BJCE GN001 (Carbon Neutral Bond)</v>
      </c>
      <c r="M100" t="e">
        <f>INDEX(#REF!,MATCH(EN_work!D100,#REF!,0),7)</f>
        <v>#REF!</v>
      </c>
      <c r="N100" s="35" t="s">
        <v>34</v>
      </c>
      <c r="O100" t="s">
        <v>265</v>
      </c>
      <c r="P100" t="s">
        <v>24</v>
      </c>
      <c r="Q100" t="s">
        <v>266</v>
      </c>
      <c r="R100">
        <v>2021</v>
      </c>
      <c r="S100" s="37">
        <v>44396</v>
      </c>
      <c r="T100" s="38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9" t="s">
        <v>27</v>
      </c>
    </row>
    <row r="101" ht="25" spans="1:24">
      <c r="A101">
        <v>100</v>
      </c>
      <c r="B101" t="s">
        <v>267</v>
      </c>
      <c r="C101" t="str">
        <f>LEFT(B101,LEN(B101)-3)</f>
        <v>132100167</v>
      </c>
      <c r="D101" s="26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>RIGHT(R101,2)</f>
        <v>21</v>
      </c>
      <c r="H101" t="str">
        <f>LEFT(O101,LEN(O101)-14)</f>
        <v>BJCE</v>
      </c>
      <c r="I101" t="str">
        <f>UPPER(H101)</f>
        <v>BJCE</v>
      </c>
      <c r="J101" t="str">
        <f>RIGHT(F101,5)</f>
        <v>GN002</v>
      </c>
      <c r="L101" s="34" t="str">
        <f>CONCATENATE(G101," ",I101," ",J101," ",K101)</f>
        <v>21 BJCE GN002 </v>
      </c>
      <c r="M101" t="e">
        <f>INDEX(#REF!,MATCH(EN_work!D101,#REF!,0),7)</f>
        <v>#REF!</v>
      </c>
      <c r="N101" s="35" t="s">
        <v>29</v>
      </c>
      <c r="O101" t="s">
        <v>268</v>
      </c>
      <c r="P101" t="s">
        <v>24</v>
      </c>
      <c r="Q101" t="s">
        <v>266</v>
      </c>
      <c r="R101">
        <v>2021</v>
      </c>
      <c r="S101" s="37">
        <v>44550</v>
      </c>
      <c r="T101" s="38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9" t="s">
        <v>32</v>
      </c>
    </row>
    <row r="102" ht="25" spans="1:24">
      <c r="A102">
        <v>101</v>
      </c>
      <c r="B102" t="s">
        <v>269</v>
      </c>
      <c r="C102" t="str">
        <f>LEFT(B102,LEN(B102)-3)</f>
        <v>132380013</v>
      </c>
      <c r="D102" s="26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>RIGHT(R102,2)</f>
        <v>23</v>
      </c>
      <c r="H102" t="str">
        <f>LEFT(O102,LEN(O102)-18)</f>
        <v>JINNENG HOLDING POWER GROUP</v>
      </c>
      <c r="I102" t="str">
        <f>UPPER(H102)</f>
        <v>JINNENG HOLDING POWER GROUP</v>
      </c>
      <c r="J102" t="str">
        <f>RIGHT(F102,6)</f>
        <v>GN001A</v>
      </c>
      <c r="L102" s="34" t="str">
        <f>CONCATENATE(G102," ",I102," ",J102," ",K102)</f>
        <v>23 JINNENG HOLDING POWER GROUP GN001A </v>
      </c>
      <c r="M102" t="e">
        <f>INDEX(#REF!,MATCH(EN_work!D102,#REF!,0),7)</f>
        <v>#REF!</v>
      </c>
      <c r="N102" s="35" t="s">
        <v>270</v>
      </c>
      <c r="O102" t="s">
        <v>271</v>
      </c>
      <c r="P102" t="s">
        <v>24</v>
      </c>
      <c r="Q102" t="s">
        <v>272</v>
      </c>
      <c r="R102">
        <v>2023</v>
      </c>
      <c r="S102" s="37">
        <v>44991</v>
      </c>
      <c r="T102" s="38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>
      <c r="A103">
        <v>102</v>
      </c>
      <c r="B103" t="s">
        <v>273</v>
      </c>
      <c r="C103" t="str">
        <f>LEFT(B103,LEN(B103)-3)</f>
        <v>132380014</v>
      </c>
      <c r="D103" s="26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>RIGHT(R103,2)</f>
        <v>23</v>
      </c>
      <c r="H103" t="str">
        <f>LEFT(O103,LEN(O103)-18)</f>
        <v>JINNENG HOLDING POWER GROUP</v>
      </c>
      <c r="I103" t="str">
        <f>UPPER(H103)</f>
        <v>JINNENG HOLDING POWER GROUP</v>
      </c>
      <c r="J103" t="str">
        <f>RIGHT(F103,6)</f>
        <v>GN001B</v>
      </c>
      <c r="L103" s="34" t="str">
        <f>CONCATENATE(G103," ",I103," ",J103," ",K103)</f>
        <v>23 JINNENG HOLDING POWER GROUP GN001B </v>
      </c>
      <c r="M103" t="e">
        <f>INDEX(#REF!,MATCH(EN_work!D103,#REF!,0),7)</f>
        <v>#REF!</v>
      </c>
      <c r="N103" s="35" t="s">
        <v>22</v>
      </c>
      <c r="O103" t="s">
        <v>274</v>
      </c>
      <c r="P103" t="s">
        <v>24</v>
      </c>
      <c r="Q103" t="s">
        <v>272</v>
      </c>
      <c r="R103">
        <v>2023</v>
      </c>
      <c r="S103" s="37">
        <v>44991</v>
      </c>
      <c r="T103" s="38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ht="25" spans="1:24">
      <c r="A104">
        <v>103</v>
      </c>
      <c r="B104" t="s">
        <v>275</v>
      </c>
      <c r="C104" t="str">
        <f>LEFT(B104,LEN(B104)-3)</f>
        <v>2228036</v>
      </c>
      <c r="D104" s="26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>RIGHT(R104,2)</f>
        <v>22</v>
      </c>
      <c r="H104" t="str">
        <f>LEFT(O104,LEN(O104)-13)</f>
        <v>ICBC</v>
      </c>
      <c r="I104" t="str">
        <f>UPPER(H104)</f>
        <v>ICBC</v>
      </c>
      <c r="J104" t="str">
        <f>RIGHT(F104,2)</f>
        <v>01</v>
      </c>
      <c r="L104" s="34" t="str">
        <f>CONCATENATE(G104," ",I104," ",J104," ",K104)</f>
        <v>22 ICBC 01 </v>
      </c>
      <c r="M104" t="e">
        <f>INDEX(#REF!,MATCH(EN_work!D104,#REF!,0),7)</f>
        <v>#REF!</v>
      </c>
      <c r="N104" s="35" t="s">
        <v>29</v>
      </c>
      <c r="O104" t="s">
        <v>276</v>
      </c>
      <c r="P104" t="s">
        <v>194</v>
      </c>
      <c r="Q104" t="s">
        <v>277</v>
      </c>
      <c r="R104">
        <v>2022</v>
      </c>
      <c r="S104" s="37">
        <v>44722</v>
      </c>
      <c r="T104" s="38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="29" customFormat="1" ht="25" spans="1:24">
      <c r="A105">
        <v>104</v>
      </c>
      <c r="B105" t="s">
        <v>278</v>
      </c>
      <c r="C105" t="str">
        <f>LEFT(B105,LEN(B105)-3)</f>
        <v>132100102</v>
      </c>
      <c r="D105" s="26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>RIGHT(R105,2)</f>
        <v>21</v>
      </c>
      <c r="H105" t="str">
        <f>LEFT(O105,LEN(O105)-30)</f>
        <v>tiancheng Leasi</v>
      </c>
      <c r="I105" t="str">
        <f>UPPER(H105)</f>
        <v>TIANCHENG LEASI</v>
      </c>
      <c r="J105" t="str">
        <f>RIGHT(F105,5)</f>
        <v>GN002</v>
      </c>
      <c r="K105" t="str">
        <f>VLOOKUP(D105,'special label'!$D$2:$H$127,5,)</f>
        <v>(Carbon Neutral Bond)</v>
      </c>
      <c r="L105" s="34" t="str">
        <f>CONCATENATE(G105," ",I105," ",J105," ",K105)</f>
        <v>21 TIANCHENG LEASI GN002 (Carbon Neutral Bond)</v>
      </c>
      <c r="M105" t="e">
        <f>INDEX(#REF!,MATCH(EN_work!D105,#REF!,0),7)</f>
        <v>#REF!</v>
      </c>
      <c r="N105" s="35" t="s">
        <v>29</v>
      </c>
      <c r="O105" t="s">
        <v>279</v>
      </c>
      <c r="P105" t="s">
        <v>24</v>
      </c>
      <c r="Q105" t="s">
        <v>280</v>
      </c>
      <c r="R105">
        <v>2021</v>
      </c>
      <c r="S105" s="37">
        <v>44442</v>
      </c>
      <c r="T105" s="38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9" t="s">
        <v>26</v>
      </c>
      <c r="X105" s="29" t="s">
        <v>32</v>
      </c>
    </row>
    <row r="106" ht="37.5" spans="1:24">
      <c r="A106">
        <v>105</v>
      </c>
      <c r="B106" t="s">
        <v>281</v>
      </c>
      <c r="C106" t="str">
        <f>LEFT(B106,LEN(B106)-3)</f>
        <v>132280054</v>
      </c>
      <c r="D106" s="26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>RIGHT(R106,2)</f>
        <v>22</v>
      </c>
      <c r="H106" t="str">
        <f>LEFT(O106,LEN(O106)-13)</f>
        <v>HUANENG TIANCHENG LEASING</v>
      </c>
      <c r="I106" t="str">
        <f>UPPER(H106)</f>
        <v>HUANENG TIANCHENG LEASING</v>
      </c>
      <c r="J106" t="str">
        <f>RIGHT(F106,5)</f>
        <v>GN001</v>
      </c>
      <c r="K106" t="str">
        <f>VLOOKUP(D106,'special label'!$D$2:$H$127,5,)</f>
        <v>(Carbon Neutral Bond)</v>
      </c>
      <c r="L106" s="34" t="str">
        <f>CONCATENATE(G106," ",I106," ",J106," ",K106)</f>
        <v>22 HUANENG TIANCHENG LEASING GN001 (Carbon Neutral Bond)</v>
      </c>
      <c r="M106" t="e">
        <f>INDEX(#REF!,MATCH(EN_work!D106,#REF!,0),7)</f>
        <v>#REF!</v>
      </c>
      <c r="N106" s="35" t="s">
        <v>282</v>
      </c>
      <c r="O106" t="s">
        <v>283</v>
      </c>
      <c r="P106" t="s">
        <v>24</v>
      </c>
      <c r="Q106" t="s">
        <v>280</v>
      </c>
      <c r="R106">
        <v>2022</v>
      </c>
      <c r="S106" s="37">
        <v>44722</v>
      </c>
      <c r="T106" s="38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>
      <c r="A107">
        <v>106</v>
      </c>
      <c r="B107" t="s">
        <v>284</v>
      </c>
      <c r="C107" t="str">
        <f>LEFT(B107,LEN(B107)-3)</f>
        <v>132280103</v>
      </c>
      <c r="D107" s="26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>RIGHT(R107,2)</f>
        <v>22</v>
      </c>
      <c r="H107" t="str">
        <f>LEFT(O107,LEN(O107)-18)</f>
        <v>HUANENG TIANCHENG LEASING</v>
      </c>
      <c r="I107" t="str">
        <f>UPPER(H107)</f>
        <v>HUANENG TIANCHENG LEASING</v>
      </c>
      <c r="J107" t="str">
        <f>RIGHT(F107,5)</f>
        <v>GN002</v>
      </c>
      <c r="K107" t="str">
        <f>VLOOKUP(D107,'special label'!$D$2:$H$127,5,)</f>
        <v>(Carbon Neutral Bond)</v>
      </c>
      <c r="L107" s="34" t="str">
        <f>CONCATENATE(G107," ",I107," ",J107," ",K107)</f>
        <v>22 HUANENG TIANCHENG LEASING GN002 (Carbon Neutral Bond)</v>
      </c>
      <c r="M107" t="e">
        <f>INDEX(#REF!,MATCH(EN_work!D107,#REF!,0),7)</f>
        <v>#REF!</v>
      </c>
      <c r="N107" s="35" t="s">
        <v>34</v>
      </c>
      <c r="O107" t="s">
        <v>285</v>
      </c>
      <c r="P107" t="s">
        <v>24</v>
      </c>
      <c r="Q107" t="s">
        <v>280</v>
      </c>
      <c r="R107">
        <v>2022</v>
      </c>
      <c r="S107" s="37">
        <v>44862</v>
      </c>
      <c r="T107" s="38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ht="14.5" spans="1:24">
      <c r="A108">
        <v>107</v>
      </c>
      <c r="B108" t="s">
        <v>286</v>
      </c>
      <c r="C108" t="str">
        <f>LEFT(B108,LEN(B108)-3)</f>
        <v>102103332</v>
      </c>
      <c r="D108" s="26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>RIGHT(R108,2)</f>
        <v>21</v>
      </c>
      <c r="H108" t="str">
        <f>LEFT(O108,LEN(O108)-14)</f>
        <v>HUANENG POWER</v>
      </c>
      <c r="I108" t="str">
        <f>UPPER(H108)</f>
        <v>HUANENG POWER</v>
      </c>
      <c r="J108" t="str">
        <f>RIGHT(F108,6)</f>
        <v>MTN001</v>
      </c>
      <c r="K108" t="str">
        <f>VLOOKUP(D108,'special label'!$D$2:$H$127,5,)</f>
        <v>(Carbon Neutral Bond)</v>
      </c>
      <c r="L108" s="34" t="str">
        <f>CONCATENATE(G108," ",I108," ",J108," ",K108)</f>
        <v>21 HUANENG POWER MTN001 (Carbon Neutral Bond)</v>
      </c>
      <c r="M108" t="e">
        <f>INDEX(#REF!,MATCH(EN_work!D108,#REF!,0),7)</f>
        <v>#REF!</v>
      </c>
      <c r="N108" s="35" t="s">
        <v>34</v>
      </c>
      <c r="O108" t="s">
        <v>287</v>
      </c>
      <c r="P108" t="s">
        <v>24</v>
      </c>
      <c r="Q108" t="s">
        <v>288</v>
      </c>
      <c r="R108">
        <v>2021</v>
      </c>
      <c r="S108" s="37">
        <v>44557</v>
      </c>
      <c r="T108" s="38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9" t="s">
        <v>32</v>
      </c>
    </row>
    <row r="109" ht="14.5" spans="1:24">
      <c r="A109">
        <v>108</v>
      </c>
      <c r="B109" t="s">
        <v>289</v>
      </c>
      <c r="C109" t="str">
        <f>LEFT(B109,LEN(B109)-3)</f>
        <v>102280953</v>
      </c>
      <c r="D109" s="26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>RIGHT(R109,2)</f>
        <v>22</v>
      </c>
      <c r="H109" t="str">
        <f>LEFT(O109,LEN(O109)-14)</f>
        <v>HUANENG POWER</v>
      </c>
      <c r="I109" t="str">
        <f>UPPER(H109)</f>
        <v>HUANENG POWER</v>
      </c>
      <c r="J109" t="str">
        <f>RIGHT(F109,6)</f>
        <v>MTN001</v>
      </c>
      <c r="K109" t="str">
        <f>VLOOKUP(D109,'special label'!$D$2:$H$127,5,)</f>
        <v>(Carbon Neutral Bond)</v>
      </c>
      <c r="L109" s="34" t="str">
        <f>CONCATENATE(G109," ",I109," ",J109," ",K109)</f>
        <v>22 HUANENG POWER MTN001 (Carbon Neutral Bond)</v>
      </c>
      <c r="M109" t="e">
        <f>INDEX(#REF!,MATCH(EN_work!D109,#REF!,0),7)</f>
        <v>#REF!</v>
      </c>
      <c r="N109" s="35" t="s">
        <v>34</v>
      </c>
      <c r="O109" t="s">
        <v>290</v>
      </c>
      <c r="P109" t="s">
        <v>24</v>
      </c>
      <c r="Q109" t="s">
        <v>288</v>
      </c>
      <c r="R109">
        <v>2022</v>
      </c>
      <c r="S109" s="37">
        <v>44677</v>
      </c>
      <c r="T109" s="38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9" t="s">
        <v>32</v>
      </c>
    </row>
    <row r="110" spans="1:24">
      <c r="A110">
        <v>109</v>
      </c>
      <c r="B110" t="s">
        <v>291</v>
      </c>
      <c r="C110" t="str">
        <f>LEFT(B110,LEN(B110)-3)</f>
        <v>132280064</v>
      </c>
      <c r="D110" s="26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>RIGHT(R110,2)</f>
        <v>22</v>
      </c>
      <c r="H110" t="str">
        <f>LEFT(O110,LEN(O110)-14)</f>
        <v>HHP</v>
      </c>
      <c r="I110" t="str">
        <f>UPPER(H110)</f>
        <v>HHP</v>
      </c>
      <c r="J110" t="str">
        <f>RIGHT(F110,5)</f>
        <v>GN001</v>
      </c>
      <c r="K110" t="str">
        <f>VLOOKUP(D110,'special label'!$D$2:$H$127,5,)</f>
        <v>(Sustainability-linked Bond)</v>
      </c>
      <c r="L110" s="34" t="str">
        <f>CONCATENATE(G110," ",I110," ",J110," ",K110)</f>
        <v>22 HHP GN001 (Sustainability-linked Bond)</v>
      </c>
      <c r="M110" t="e">
        <f>INDEX(#REF!,MATCH(EN_work!D110,#REF!,0),7)</f>
        <v>#REF!</v>
      </c>
      <c r="N110" s="35" t="s">
        <v>47</v>
      </c>
      <c r="O110" t="s">
        <v>292</v>
      </c>
      <c r="P110" t="s">
        <v>24</v>
      </c>
      <c r="Q110" t="s">
        <v>293</v>
      </c>
      <c r="R110">
        <v>2022</v>
      </c>
      <c r="S110" s="37">
        <v>44748</v>
      </c>
      <c r="T110" s="38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>
      <c r="A111">
        <v>110</v>
      </c>
      <c r="B111" t="s">
        <v>294</v>
      </c>
      <c r="C111" t="str">
        <f>LEFT(B111,LEN(B111)-3)</f>
        <v>132280073</v>
      </c>
      <c r="D111" s="26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>RIGHT(R111,2)</f>
        <v>22</v>
      </c>
      <c r="H111" t="str">
        <f>LEFT(O111,LEN(O111)-14)</f>
        <v>HHP</v>
      </c>
      <c r="I111" t="str">
        <f>UPPER(H111)</f>
        <v>HHP</v>
      </c>
      <c r="J111" t="str">
        <f>RIGHT(F111,5)</f>
        <v>GN012</v>
      </c>
      <c r="K111" t="str">
        <f>VLOOKUP(D111,'special label'!$D$2:$H$127,5,)</f>
        <v>(Sustainability-linked Bond)</v>
      </c>
      <c r="L111" s="34" t="str">
        <f>CONCATENATE(G111," ",I111," ",J111," ",K111)</f>
        <v>22 HHP GN012 (Sustainability-linked Bond)</v>
      </c>
      <c r="M111" t="e">
        <f>INDEX(#REF!,MATCH(EN_work!D111,#REF!,0),7)</f>
        <v>#REF!</v>
      </c>
      <c r="N111" s="35" t="s">
        <v>47</v>
      </c>
      <c r="O111" t="s">
        <v>295</v>
      </c>
      <c r="P111" t="s">
        <v>24</v>
      </c>
      <c r="Q111" t="s">
        <v>293</v>
      </c>
      <c r="R111">
        <v>2022</v>
      </c>
      <c r="S111" s="37">
        <v>44782</v>
      </c>
      <c r="T111" s="38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>
      <c r="A112">
        <v>111</v>
      </c>
      <c r="B112" t="s">
        <v>296</v>
      </c>
      <c r="C112" t="str">
        <f>LEFT(B112,LEN(B112)-3)</f>
        <v>132380001</v>
      </c>
      <c r="D112" s="26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>RIGHT(R112,2)</f>
        <v>23</v>
      </c>
      <c r="H112" t="str">
        <f>LEFT(O112,LEN(O112)-14)</f>
        <v>HHP</v>
      </c>
      <c r="I112" t="str">
        <f>UPPER(H112)</f>
        <v>HHP</v>
      </c>
      <c r="J112" t="str">
        <f>RIGHT(F112,5)</f>
        <v>GN001</v>
      </c>
      <c r="L112" s="34" t="str">
        <f>CONCATENATE(G112," ",I112," ",J112," ",K112)</f>
        <v>23 HHP GN001 </v>
      </c>
      <c r="M112" t="e">
        <f>INDEX(#REF!,MATCH(EN_work!D112,#REF!,0),7)</f>
        <v>#REF!</v>
      </c>
      <c r="N112" s="35" t="s">
        <v>47</v>
      </c>
      <c r="O112" t="s">
        <v>297</v>
      </c>
      <c r="P112" t="s">
        <v>24</v>
      </c>
      <c r="Q112" t="s">
        <v>293</v>
      </c>
      <c r="R112">
        <v>2023</v>
      </c>
      <c r="S112" s="37">
        <v>44932</v>
      </c>
      <c r="T112" s="38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>
      <c r="A113">
        <v>112</v>
      </c>
      <c r="B113" t="s">
        <v>298</v>
      </c>
      <c r="C113" t="str">
        <f>LEFT(B113,LEN(B113)-3)</f>
        <v>132380002</v>
      </c>
      <c r="D113" s="26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>RIGHT(R113,2)</f>
        <v>23</v>
      </c>
      <c r="H113" t="str">
        <f>LEFT(O113,LEN(O113)-18)</f>
        <v>HHP</v>
      </c>
      <c r="I113" t="str">
        <f>UPPER(H113)</f>
        <v>HHP</v>
      </c>
      <c r="J113" t="str">
        <f>RIGHT(F113,5)</f>
        <v>GN002</v>
      </c>
      <c r="L113" s="34" t="str">
        <f>CONCATENATE(G113," ",I113," ",J113," ",K113)</f>
        <v>23 HHP GN002 </v>
      </c>
      <c r="M113" t="e">
        <f>INDEX(#REF!,MATCH(EN_work!D113,#REF!,0),7)</f>
        <v>#REF!</v>
      </c>
      <c r="N113" s="35" t="s">
        <v>47</v>
      </c>
      <c r="O113" t="s">
        <v>299</v>
      </c>
      <c r="P113" t="s">
        <v>24</v>
      </c>
      <c r="Q113" t="s">
        <v>293</v>
      </c>
      <c r="R113">
        <v>2023</v>
      </c>
      <c r="S113" s="37">
        <v>44937</v>
      </c>
      <c r="T113" s="38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>
      <c r="A114">
        <v>113</v>
      </c>
      <c r="B114" t="s">
        <v>300</v>
      </c>
      <c r="C114" t="str">
        <f>LEFT(B114,LEN(B114)-3)</f>
        <v>132380004</v>
      </c>
      <c r="D114" s="26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>RIGHT(R114,2)</f>
        <v>23</v>
      </c>
      <c r="H114" t="str">
        <f>LEFT(O114,LEN(O114)-18)</f>
        <v>HHP</v>
      </c>
      <c r="I114" t="str">
        <f>UPPER(H114)</f>
        <v>HHP</v>
      </c>
      <c r="J114" t="str">
        <f>RIGHT(F114,5)</f>
        <v>GN003</v>
      </c>
      <c r="L114" s="34" t="str">
        <f>CONCATENATE(G114," ",I114," ",J114," ",K114)</f>
        <v>23 HHP GN003 </v>
      </c>
      <c r="M114" t="e">
        <f>INDEX(#REF!,MATCH(EN_work!D114,#REF!,0),7)</f>
        <v>#REF!</v>
      </c>
      <c r="N114" s="35" t="s">
        <v>47</v>
      </c>
      <c r="O114" t="s">
        <v>301</v>
      </c>
      <c r="P114" t="s">
        <v>24</v>
      </c>
      <c r="Q114" t="s">
        <v>293</v>
      </c>
      <c r="R114">
        <v>2023</v>
      </c>
      <c r="S114" s="37">
        <v>44942</v>
      </c>
      <c r="T114" s="38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>
      <c r="A115">
        <v>114</v>
      </c>
      <c r="B115" t="s">
        <v>302</v>
      </c>
      <c r="C115" t="str">
        <f>LEFT(B115,LEN(B115)-3)</f>
        <v>132380007</v>
      </c>
      <c r="D115" s="26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>RIGHT(R115,2)</f>
        <v>23</v>
      </c>
      <c r="H115" t="str">
        <f>LEFT(O115,LEN(O115)-14)</f>
        <v>HHP</v>
      </c>
      <c r="I115" t="str">
        <f>UPPER(H115)</f>
        <v>HHP</v>
      </c>
      <c r="J115" t="str">
        <f>RIGHT(F115,5)</f>
        <v>GN004</v>
      </c>
      <c r="L115" s="34" t="str">
        <f>CONCATENATE(G115," ",I115," ",J115," ",K115)</f>
        <v>23 HHP GN004 </v>
      </c>
      <c r="M115" t="e">
        <f>INDEX(#REF!,MATCH(EN_work!D115,#REF!,0),7)</f>
        <v>#REF!</v>
      </c>
      <c r="N115" s="35" t="s">
        <v>47</v>
      </c>
      <c r="O115" t="s">
        <v>303</v>
      </c>
      <c r="P115" t="s">
        <v>24</v>
      </c>
      <c r="Q115" t="s">
        <v>293</v>
      </c>
      <c r="R115">
        <v>2023</v>
      </c>
      <c r="S115" s="37">
        <v>44977</v>
      </c>
      <c r="T115" s="38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>
      <c r="A116">
        <v>115</v>
      </c>
      <c r="B116" t="s">
        <v>304</v>
      </c>
      <c r="C116" t="str">
        <f>LEFT(B116,LEN(B116)-3)</f>
        <v>132380010</v>
      </c>
      <c r="D116" s="26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>RIGHT(R116,2)</f>
        <v>23</v>
      </c>
      <c r="H116" t="str">
        <f>LEFT(O116,LEN(O116)-18)</f>
        <v>HHP</v>
      </c>
      <c r="I116" t="str">
        <f>UPPER(H116)</f>
        <v>HHP</v>
      </c>
      <c r="J116" t="str">
        <f>RIGHT(F116,5)</f>
        <v>GN005</v>
      </c>
      <c r="L116" s="34" t="str">
        <f>CONCATENATE(G116," ",I116," ",J116," ",K116)</f>
        <v>23 HHP GN005 </v>
      </c>
      <c r="M116" t="e">
        <f>INDEX(#REF!,MATCH(EN_work!D116,#REF!,0),7)</f>
        <v>#REF!</v>
      </c>
      <c r="N116" s="35" t="s">
        <v>47</v>
      </c>
      <c r="O116" t="s">
        <v>305</v>
      </c>
      <c r="P116" t="s">
        <v>24</v>
      </c>
      <c r="Q116" t="s">
        <v>293</v>
      </c>
      <c r="R116">
        <v>2023</v>
      </c>
      <c r="S116" s="37">
        <v>44985</v>
      </c>
      <c r="T116" s="38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>
      <c r="A117">
        <v>116</v>
      </c>
      <c r="B117" t="s">
        <v>306</v>
      </c>
      <c r="C117" t="str">
        <f>LEFT(B117,LEN(B117)-3)</f>
        <v>132100066</v>
      </c>
      <c r="D117" s="26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>RIGHT(R117,2)</f>
        <v>21</v>
      </c>
      <c r="H117" t="str">
        <f>LEFT(O117,LEN(O117)-16)</f>
        <v>HUADIAN FUXIN ENERGY CORPORATION LIMITED</v>
      </c>
      <c r="I117" t="str">
        <f>UPPER(H117)</f>
        <v>HUADIAN FUXIN ENERGY CORPORATION LIMITED</v>
      </c>
      <c r="J117" t="str">
        <f>RIGHT(F117,5)</f>
        <v>GN003</v>
      </c>
      <c r="K117" t="str">
        <f>VLOOKUP(D117,'special label'!$D$2:$H$127,5,)</f>
        <v>(Blue Bond)</v>
      </c>
      <c r="L117" s="34" t="str">
        <f>CONCATENATE(G117," ",I117," ",J117," ",K117)</f>
        <v>21 HUADIAN FUXIN ENERGY CORPORATION LIMITED GN003 (Blue Bond)</v>
      </c>
      <c r="M117" t="e">
        <f>INDEX(#REF!,MATCH(EN_work!D117,#REF!,0),7)</f>
        <v>#REF!</v>
      </c>
      <c r="N117" s="35" t="s">
        <v>34</v>
      </c>
      <c r="O117" t="s">
        <v>307</v>
      </c>
      <c r="P117" t="s">
        <v>24</v>
      </c>
      <c r="Q117" t="s">
        <v>308</v>
      </c>
      <c r="R117">
        <v>2021</v>
      </c>
      <c r="S117" s="37">
        <v>44372</v>
      </c>
      <c r="T117" s="38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>
      <c r="A118">
        <v>117</v>
      </c>
      <c r="B118" t="s">
        <v>309</v>
      </c>
      <c r="C118" t="str">
        <f>LEFT(B118,LEN(B118)-3)</f>
        <v>132100116</v>
      </c>
      <c r="D118" s="26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>RIGHT(R118,2)</f>
        <v>21</v>
      </c>
      <c r="H118" t="str">
        <f>LEFT(O118,LEN(O118)-16)</f>
        <v>FUJIAN HUADIAN FURUI ENERGY DEVELOPMENT</v>
      </c>
      <c r="I118" t="str">
        <f>UPPER(H118)</f>
        <v>FUJIAN HUADIAN FURUI ENERGY DEVELOPMENT</v>
      </c>
      <c r="J118" t="str">
        <f>RIGHT(F118,5)</f>
        <v>GN001</v>
      </c>
      <c r="K118" t="str">
        <f>VLOOKUP(D118,'special label'!$D$2:$H$127,5,)</f>
        <v>(Revolutionary Old Area Theme Bond)</v>
      </c>
      <c r="L118" s="34" t="str">
        <f>CONCATENATE(G118," ",I118," ",J118," ",K118)</f>
        <v>21 FUJIAN HUADIAN FURUI ENERGY DEVELOPMENT GN001 (Revolutionary Old Area Theme Bond)</v>
      </c>
      <c r="M118" t="e">
        <f>INDEX(#REF!,MATCH(EN_work!D118,#REF!,0),7)</f>
        <v>#REF!</v>
      </c>
      <c r="N118" s="35" t="s">
        <v>34</v>
      </c>
      <c r="O118" t="s">
        <v>310</v>
      </c>
      <c r="P118" t="s">
        <v>24</v>
      </c>
      <c r="Q118" t="s">
        <v>308</v>
      </c>
      <c r="R118">
        <v>2021</v>
      </c>
      <c r="S118" s="37">
        <v>44463</v>
      </c>
      <c r="T118" s="38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>
      <c r="A119">
        <v>118</v>
      </c>
      <c r="B119" t="s">
        <v>311</v>
      </c>
      <c r="C119" t="str">
        <f>LEFT(B119,LEN(B119)-3)</f>
        <v>132100118</v>
      </c>
      <c r="D119" s="26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>RIGHT(R119,2)</f>
        <v>21</v>
      </c>
      <c r="H119" t="str">
        <f>LEFT(O119,LEN(O119)-16)</f>
        <v>FUJIAN HUADIAN FURUI ENERGY DEVELOPMENT</v>
      </c>
      <c r="I119" t="str">
        <f>UPPER(H119)</f>
        <v>FUJIAN HUADIAN FURUI ENERGY DEVELOPMENT</v>
      </c>
      <c r="J119" t="str">
        <f>RIGHT(F119,5)</f>
        <v>GN002</v>
      </c>
      <c r="K119" t="str">
        <f>VLOOKUP(D119,'special label'!$D$2:$H$127,5,)</f>
        <v>(Revolutionary Old Area Theme Bond)</v>
      </c>
      <c r="L119" s="34" t="str">
        <f>CONCATENATE(G119," ",I119," ",J119," ",K119)</f>
        <v>21 FUJIAN HUADIAN FURUI ENERGY DEVELOPMENT GN002 (Revolutionary Old Area Theme Bond)</v>
      </c>
      <c r="M119" t="e">
        <f>INDEX(#REF!,MATCH(EN_work!D119,#REF!,0),7)</f>
        <v>#REF!</v>
      </c>
      <c r="N119" s="35" t="s">
        <v>34</v>
      </c>
      <c r="O119" t="s">
        <v>312</v>
      </c>
      <c r="P119" t="s">
        <v>24</v>
      </c>
      <c r="Q119" t="s">
        <v>308</v>
      </c>
      <c r="R119">
        <v>2021</v>
      </c>
      <c r="S119" s="37">
        <v>44467</v>
      </c>
      <c r="T119" s="38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>
      <c r="A120">
        <v>119</v>
      </c>
      <c r="B120" t="s">
        <v>313</v>
      </c>
      <c r="C120" t="str">
        <f>LEFT(B120,LEN(B120)-3)</f>
        <v>132100120</v>
      </c>
      <c r="D120" s="26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>RIGHT(R120,2)</f>
        <v>21</v>
      </c>
      <c r="H120" t="str">
        <f>LEFT(O120,LEN(O120)-16)</f>
        <v>FUJIAN HUADIAN FURUI ENERGY DEVELOPMENT</v>
      </c>
      <c r="I120" t="str">
        <f>UPPER(H120)</f>
        <v>FUJIAN HUADIAN FURUI ENERGY DEVELOPMENT</v>
      </c>
      <c r="J120" t="str">
        <f>RIGHT(F120,5)</f>
        <v>GN003</v>
      </c>
      <c r="K120" t="str">
        <f>VLOOKUP(D120,'special label'!$D$2:$H$127,5,)</f>
        <v>(Revolutionary Old Area Theme Bond)</v>
      </c>
      <c r="L120" s="34" t="str">
        <f>CONCATENATE(G120," ",I120," ",J120," ",K120)</f>
        <v>21 FUJIAN HUADIAN FURUI ENERGY DEVELOPMENT GN003 (Revolutionary Old Area Theme Bond)</v>
      </c>
      <c r="M120" t="e">
        <f>INDEX(#REF!,MATCH(EN_work!D120,#REF!,0),7)</f>
        <v>#REF!</v>
      </c>
      <c r="N120" s="35" t="s">
        <v>34</v>
      </c>
      <c r="O120" t="s">
        <v>314</v>
      </c>
      <c r="P120" t="s">
        <v>24</v>
      </c>
      <c r="Q120" t="s">
        <v>308</v>
      </c>
      <c r="R120">
        <v>2021</v>
      </c>
      <c r="S120" s="37">
        <v>44467</v>
      </c>
      <c r="T120" s="38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="29" customFormat="1" spans="1:24">
      <c r="A121">
        <v>120</v>
      </c>
      <c r="B121" t="s">
        <v>315</v>
      </c>
      <c r="C121" t="str">
        <f>LEFT(B121,LEN(B121)-3)</f>
        <v>132100133</v>
      </c>
      <c r="D121" s="26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>RIGHT(R121,2)</f>
        <v>21</v>
      </c>
      <c r="H121" t="str">
        <f>LEFT(O121,LEN(O121)-16)</f>
        <v>Furui Energy Gn004 (carbo</v>
      </c>
      <c r="I121" t="str">
        <f>UPPER(H121)</f>
        <v>FURUI ENERGY GN004 (CARBO</v>
      </c>
      <c r="J121" t="str">
        <f>RIGHT(F121,5)</f>
        <v>GN004</v>
      </c>
      <c r="K121" t="str">
        <f>VLOOKUP(D121,'special label'!$D$2:$H$127,5,)</f>
        <v>(Carbon Neutral Bond)</v>
      </c>
      <c r="L121" s="34" t="str">
        <f>CONCATENATE(G121," ",I121," ",J121," ",K121)</f>
        <v>21 FURUI ENERGY GN004 (CARBO GN004 (Carbon Neutral Bond)</v>
      </c>
      <c r="M121" t="e">
        <f>INDEX(#REF!,MATCH(EN_work!D121,#REF!,0),7)</f>
        <v>#REF!</v>
      </c>
      <c r="N121" s="35" t="s">
        <v>34</v>
      </c>
      <c r="O121" t="s">
        <v>316</v>
      </c>
      <c r="P121" t="s">
        <v>24</v>
      </c>
      <c r="Q121" t="s">
        <v>308</v>
      </c>
      <c r="R121">
        <v>2021</v>
      </c>
      <c r="S121" s="37">
        <v>44503</v>
      </c>
      <c r="T121" s="38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9" t="s">
        <v>26</v>
      </c>
      <c r="X121" s="29" t="s">
        <v>32</v>
      </c>
    </row>
    <row r="122" spans="1:24">
      <c r="A122">
        <v>121</v>
      </c>
      <c r="B122" t="s">
        <v>317</v>
      </c>
      <c r="C122" t="str">
        <f>LEFT(B122,LEN(B122)-3)</f>
        <v>132100012</v>
      </c>
      <c r="D122" s="26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>RIGHT(R122,2)</f>
        <v>21</v>
      </c>
      <c r="H122" t="str">
        <f>LEFT(O122,LEN(O122)-16)</f>
        <v>HPI</v>
      </c>
      <c r="I122" t="str">
        <f>UPPER(H122)</f>
        <v>HPI</v>
      </c>
      <c r="J122" t="str">
        <f>RIGHT(F122,5)</f>
        <v>GN001</v>
      </c>
      <c r="L122" s="34" t="str">
        <f>CONCATENATE(G122," ",I122," ",J122," ",K122)</f>
        <v>21 HPI GN001 </v>
      </c>
      <c r="M122" t="e">
        <f>INDEX(#REF!,MATCH(EN_work!D122,#REF!,0),7)</f>
        <v>#REF!</v>
      </c>
      <c r="N122" s="35" t="s">
        <v>34</v>
      </c>
      <c r="O122" t="s">
        <v>318</v>
      </c>
      <c r="P122" t="s">
        <v>24</v>
      </c>
      <c r="Q122" t="s">
        <v>319</v>
      </c>
      <c r="R122">
        <v>2021</v>
      </c>
      <c r="S122" s="37">
        <v>44236</v>
      </c>
      <c r="T122" s="38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>
      <c r="A123">
        <v>122</v>
      </c>
      <c r="B123" t="s">
        <v>320</v>
      </c>
      <c r="C123" t="str">
        <f>LEFT(B123,LEN(B123)-3)</f>
        <v>132100035</v>
      </c>
      <c r="D123" s="26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>RIGHT(R123,2)</f>
        <v>21</v>
      </c>
      <c r="H123" t="str">
        <f>LEFT(O123,LEN(O123)-16)</f>
        <v>HPI</v>
      </c>
      <c r="I123" t="str">
        <f>UPPER(H123)</f>
        <v>HPI</v>
      </c>
      <c r="J123" t="str">
        <f>RIGHT(F123,5)</f>
        <v>GN002</v>
      </c>
      <c r="K123" t="str">
        <f>VLOOKUP(D123,'special label'!$D$2:$H$127,5,)</f>
        <v>(Carbon Neutral Bond)</v>
      </c>
      <c r="L123" s="34" t="str">
        <f>CONCATENATE(G123," ",I123," ",J123," ",K123)</f>
        <v>21 HPI GN002 (Carbon Neutral Bond)</v>
      </c>
      <c r="M123" t="e">
        <f>INDEX(#REF!,MATCH(EN_work!D123,#REF!,0),7)</f>
        <v>#REF!</v>
      </c>
      <c r="N123" s="35" t="s">
        <v>34</v>
      </c>
      <c r="O123" t="s">
        <v>321</v>
      </c>
      <c r="P123" t="s">
        <v>24</v>
      </c>
      <c r="Q123" t="s">
        <v>319</v>
      </c>
      <c r="R123">
        <v>2021</v>
      </c>
      <c r="S123" s="37">
        <v>44302</v>
      </c>
      <c r="T123" s="38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ht="25" spans="1:24">
      <c r="A124">
        <v>123</v>
      </c>
      <c r="B124" t="s">
        <v>322</v>
      </c>
      <c r="C124" t="str">
        <f>LEFT(B124,LEN(B124)-3)</f>
        <v>102280045</v>
      </c>
      <c r="D124" s="26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>RIGHT(R124,2)</f>
        <v>22</v>
      </c>
      <c r="H124" t="str">
        <f>LEFT(O124,LEN(O124)-14)</f>
        <v>HEGC</v>
      </c>
      <c r="I124" t="str">
        <f>UPPER(H124)</f>
        <v>HEGC</v>
      </c>
      <c r="J124" t="str">
        <f>RIGHT(F124,6)</f>
        <v>MTN001</v>
      </c>
      <c r="K124" t="str">
        <f>VLOOKUP(D124,'special label'!$D$2:$H$127,5,)</f>
        <v>(Green)</v>
      </c>
      <c r="L124" s="34" t="str">
        <f>CONCATENATE(G124," ",I124," ",J124," ",K124)</f>
        <v>22 HEGC MTN001 (Green)</v>
      </c>
      <c r="M124" t="e">
        <f>INDEX(#REF!,MATCH(EN_work!D124,#REF!,0),7)</f>
        <v>#REF!</v>
      </c>
      <c r="N124" s="35" t="s">
        <v>29</v>
      </c>
      <c r="O124" t="s">
        <v>323</v>
      </c>
      <c r="P124" t="s">
        <v>24</v>
      </c>
      <c r="Q124" t="s">
        <v>324</v>
      </c>
      <c r="R124">
        <v>2022</v>
      </c>
      <c r="S124" s="37">
        <v>44571</v>
      </c>
      <c r="T124" s="38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ht="25" spans="1:24">
      <c r="A125">
        <v>124</v>
      </c>
      <c r="B125" t="s">
        <v>325</v>
      </c>
      <c r="C125" t="str">
        <f>LEFT(B125,LEN(B125)-3)</f>
        <v>102280545</v>
      </c>
      <c r="D125" s="26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>RIGHT(R125,2)</f>
        <v>22</v>
      </c>
      <c r="H125" t="str">
        <f>LEFT(O125,LEN(O125)-14)</f>
        <v>HEGC</v>
      </c>
      <c r="I125" t="str">
        <f>UPPER(H125)</f>
        <v>HEGC</v>
      </c>
      <c r="J125" t="str">
        <f>RIGHT(F125,6)</f>
        <v>MTN002</v>
      </c>
      <c r="K125" t="str">
        <f>VLOOKUP(D125,'special label'!$D$2:$H$127,5,)</f>
        <v>(Carbon Neutral Bond)</v>
      </c>
      <c r="L125" s="34" t="str">
        <f>CONCATENATE(G125," ",I125," ",J125," ",K125)</f>
        <v>22 HEGC MTN002 (Carbon Neutral Bond)</v>
      </c>
      <c r="M125" t="e">
        <f>INDEX(#REF!,MATCH(EN_work!D125,#REF!,0),7)</f>
        <v>#REF!</v>
      </c>
      <c r="N125" s="35" t="s">
        <v>29</v>
      </c>
      <c r="O125" t="s">
        <v>326</v>
      </c>
      <c r="P125" t="s">
        <v>24</v>
      </c>
      <c r="Q125" t="s">
        <v>324</v>
      </c>
      <c r="R125">
        <v>2022</v>
      </c>
      <c r="S125" s="37">
        <v>44637</v>
      </c>
      <c r="T125" s="38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>
      <c r="A126">
        <v>125</v>
      </c>
      <c r="B126" t="s">
        <v>327</v>
      </c>
      <c r="C126" t="str">
        <f>LEFT(B126,LEN(B126)-3)</f>
        <v>132100098</v>
      </c>
      <c r="D126" s="26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>RIGHT(R126,2)</f>
        <v>21</v>
      </c>
      <c r="H126" t="str">
        <f>LEFT(O126,LEN(O126)-16)</f>
        <v>HDPI</v>
      </c>
      <c r="I126" t="str">
        <f>UPPER(H126)</f>
        <v>HDPI</v>
      </c>
      <c r="J126" t="str">
        <f>RIGHT(F126,5)</f>
        <v>GN001</v>
      </c>
      <c r="L126" s="34" t="str">
        <f>CONCATENATE(G126," ",I126," ",J126," ",K126)</f>
        <v>21 HDPI GN001 </v>
      </c>
      <c r="M126" t="e">
        <f>INDEX(#REF!,MATCH(EN_work!D126,#REF!,0),7)</f>
        <v>#REF!</v>
      </c>
      <c r="N126" s="35" t="s">
        <v>34</v>
      </c>
      <c r="O126" t="s">
        <v>328</v>
      </c>
      <c r="P126" t="s">
        <v>24</v>
      </c>
      <c r="Q126" t="s">
        <v>329</v>
      </c>
      <c r="R126">
        <v>2021</v>
      </c>
      <c r="S126" s="37">
        <v>44438</v>
      </c>
      <c r="T126" s="38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>
      <c r="A127">
        <v>126</v>
      </c>
      <c r="B127" t="s">
        <v>330</v>
      </c>
      <c r="C127" t="str">
        <f>LEFT(B127,LEN(B127)-3)</f>
        <v>132280006</v>
      </c>
      <c r="D127" s="26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>RIGHT(R127,2)</f>
        <v>22</v>
      </c>
      <c r="H127" t="str">
        <f>LEFT(O127,LEN(O127)-16)</f>
        <v>SDITC Gn001 (carbo</v>
      </c>
      <c r="I127" t="str">
        <f>UPPER(H127)</f>
        <v>SDITC GN001 (CARBO</v>
      </c>
      <c r="J127" t="str">
        <f>RIGHT(F127,5)</f>
        <v>GN001</v>
      </c>
      <c r="K127" t="str">
        <f>VLOOKUP(D127,'special label'!$D$2:$H$127,5,)</f>
        <v>(Carbon Neutral Bond)</v>
      </c>
      <c r="L127" s="34" t="str">
        <f>CONCATENATE(G127," ",I127," ",J127," ",K127)</f>
        <v>22 SDITC GN001 (CARBO GN001 (Carbon Neutral Bond)</v>
      </c>
      <c r="M127" t="e">
        <f>INDEX(#REF!,MATCH(EN_work!D127,#REF!,0),7)</f>
        <v>#REF!</v>
      </c>
      <c r="N127" s="35" t="s">
        <v>42</v>
      </c>
      <c r="O127" t="s">
        <v>331</v>
      </c>
      <c r="P127" t="s">
        <v>24</v>
      </c>
      <c r="Q127" t="s">
        <v>332</v>
      </c>
      <c r="R127">
        <v>2022</v>
      </c>
      <c r="S127" s="37">
        <v>44587</v>
      </c>
      <c r="T127" s="38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>
      <c r="A128">
        <v>127</v>
      </c>
      <c r="B128" t="s">
        <v>333</v>
      </c>
      <c r="C128" t="str">
        <f>LEFT(B128,LEN(B128)-3)</f>
        <v>132380022</v>
      </c>
      <c r="D128" s="26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>RIGHT(R128,2)</f>
        <v>23</v>
      </c>
      <c r="H128" t="str">
        <f>LEFT(O128,LEN(O128)-18)</f>
        <v>GREE</v>
      </c>
      <c r="I128" t="str">
        <f>UPPER(H128)</f>
        <v>GREE</v>
      </c>
      <c r="J128" t="str">
        <f>RIGHT(F128,5)</f>
        <v>GN001</v>
      </c>
      <c r="L128" s="34" t="str">
        <f>CONCATENATE(G128," ",I128," ",J128," ",K128)</f>
        <v>23 GREE GN001 </v>
      </c>
      <c r="M128" t="e">
        <f>INDEX(#REF!,MATCH(EN_work!D128,#REF!,0),7)</f>
        <v>#REF!</v>
      </c>
      <c r="N128" s="35" t="s">
        <v>42</v>
      </c>
      <c r="O128" t="s">
        <v>334</v>
      </c>
      <c r="P128" t="s">
        <v>24</v>
      </c>
      <c r="Q128" t="s">
        <v>335</v>
      </c>
      <c r="R128">
        <v>2023</v>
      </c>
      <c r="S128" s="37">
        <v>45014</v>
      </c>
      <c r="T128" s="38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ht="25" spans="1:24">
      <c r="A129">
        <v>128</v>
      </c>
      <c r="B129" t="s">
        <v>336</v>
      </c>
      <c r="C129" t="str">
        <f>LEFT(B129,LEN(B129)-3)</f>
        <v>012284029</v>
      </c>
      <c r="D129" s="26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>RIGHT(R129,2)</f>
        <v>22</v>
      </c>
      <c r="H129" t="str">
        <f>LEFT(O129,LEN(O129)-14)</f>
        <v>GEMENG INTERNATIONAL ENERGY</v>
      </c>
      <c r="I129" t="str">
        <f>UPPER(H129)</f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4" t="str">
        <f>CONCATENATE(G129," ",I129," ",J129," ",K129)</f>
        <v>22 GEMENG INTERNATIONAL ENERGY SCP005 (Green)</v>
      </c>
      <c r="M129" t="e">
        <f>INDEX(#REF!,MATCH(EN_work!D129,#REF!,0),7)</f>
        <v>#REF!</v>
      </c>
      <c r="N129" s="35" t="s">
        <v>29</v>
      </c>
      <c r="O129" t="s">
        <v>337</v>
      </c>
      <c r="P129" t="s">
        <v>24</v>
      </c>
      <c r="Q129" t="s">
        <v>338</v>
      </c>
      <c r="R129">
        <v>2022</v>
      </c>
      <c r="S129" s="37">
        <v>44888</v>
      </c>
      <c r="T129" s="38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>
      <c r="A130">
        <v>129</v>
      </c>
      <c r="B130" t="s">
        <v>339</v>
      </c>
      <c r="C130" t="str">
        <f>LEFT(B130,LEN(B130)-3)</f>
        <v>132100020</v>
      </c>
      <c r="D130" s="26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>RIGHT(R130,2)</f>
        <v>21</v>
      </c>
      <c r="H130" t="str">
        <f>LEFT(O130,LEN(O130)-16)</f>
        <v>GDPD</v>
      </c>
      <c r="I130" t="str">
        <f>UPPER(H130)</f>
        <v>GDPD</v>
      </c>
      <c r="J130" t="str">
        <f>RIGHT(F130,5)</f>
        <v>GN001</v>
      </c>
      <c r="L130" s="34" t="str">
        <f>CONCATENATE(G130," ",I130," ",J130," ",K130)</f>
        <v>21 GDPD GN001 </v>
      </c>
      <c r="M130" t="e">
        <f>INDEX(#REF!,MATCH(EN_work!D130,#REF!,0),7)</f>
        <v>#REF!</v>
      </c>
      <c r="N130" s="35" t="s">
        <v>34</v>
      </c>
      <c r="O130" t="s">
        <v>340</v>
      </c>
      <c r="P130" t="s">
        <v>24</v>
      </c>
      <c r="Q130" t="s">
        <v>341</v>
      </c>
      <c r="R130">
        <v>2021</v>
      </c>
      <c r="S130" s="37">
        <v>44280</v>
      </c>
      <c r="T130" s="38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>
      <c r="A131">
        <v>130</v>
      </c>
      <c r="B131" t="s">
        <v>342</v>
      </c>
      <c r="C131" t="str">
        <f>LEFT(B131,LEN(B131)-3)</f>
        <v>132100050</v>
      </c>
      <c r="D131" s="26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>RIGHT(R131,2)</f>
        <v>21</v>
      </c>
      <c r="H131" t="str">
        <f>LEFT(O131,LEN(O131)-16)</f>
        <v>GDPD</v>
      </c>
      <c r="I131" t="str">
        <f>UPPER(H131)</f>
        <v>GDPD</v>
      </c>
      <c r="J131" t="str">
        <f>RIGHT(F131,5)</f>
        <v>GN002</v>
      </c>
      <c r="K131" t="str">
        <f>VLOOKUP(D131,'special label'!$D$2:$H$127,5,)</f>
        <v>(Sustainability-linked Bond)</v>
      </c>
      <c r="L131" s="34" t="str">
        <f>CONCATENATE(G131," ",I131," ",J131," ",K131)</f>
        <v>21 GDPD GN002 (Sustainability-linked Bond)</v>
      </c>
      <c r="M131" t="e">
        <f>INDEX(#REF!,MATCH(EN_work!D131,#REF!,0),7)</f>
        <v>#REF!</v>
      </c>
      <c r="N131" s="35" t="s">
        <v>34</v>
      </c>
      <c r="O131" t="s">
        <v>343</v>
      </c>
      <c r="P131" t="s">
        <v>24</v>
      </c>
      <c r="Q131" t="s">
        <v>341</v>
      </c>
      <c r="R131">
        <v>2021</v>
      </c>
      <c r="S131" s="37">
        <v>44326</v>
      </c>
      <c r="T131" s="38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ht="25" spans="1:24">
      <c r="A132">
        <v>131</v>
      </c>
      <c r="B132" t="s">
        <v>344</v>
      </c>
      <c r="C132" t="str">
        <f>LEFT(B132,LEN(B132)-3)</f>
        <v>132100096</v>
      </c>
      <c r="D132" s="26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>RIGHT(R132,2)</f>
        <v>21</v>
      </c>
      <c r="H132" t="str">
        <f>LEFT(O132,LEN(O132)-26)</f>
        <v>Guodi</v>
      </c>
      <c r="I132" t="str">
        <f>UPPER(H132)</f>
        <v>GUODI</v>
      </c>
      <c r="J132" t="str">
        <f>RIGHT(F132,5)</f>
        <v>GN003</v>
      </c>
      <c r="K132" t="str">
        <f>VLOOKUP(D132,'special label'!$D$2:$H$127,5,)</f>
        <v>(Carbon Neutral Bond)</v>
      </c>
      <c r="L132" s="34" t="str">
        <f>CONCATENATE(G132," ",I132," ",J132," ",K132)</f>
        <v>21 GUODI GN003 (Carbon Neutral Bond)</v>
      </c>
      <c r="M132" t="e">
        <f>INDEX(#REF!,MATCH(EN_work!D132,#REF!,0),7)</f>
        <v>#REF!</v>
      </c>
      <c r="N132" s="35" t="s">
        <v>29</v>
      </c>
      <c r="O132" t="s">
        <v>345</v>
      </c>
      <c r="P132" t="s">
        <v>24</v>
      </c>
      <c r="Q132" t="s">
        <v>341</v>
      </c>
      <c r="R132">
        <v>2021</v>
      </c>
      <c r="S132" s="37">
        <v>44434</v>
      </c>
      <c r="T132" s="38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>
      <c r="A133">
        <v>132</v>
      </c>
      <c r="B133" t="s">
        <v>346</v>
      </c>
      <c r="C133" t="str">
        <f>LEFT(B133,LEN(B133)-3)</f>
        <v>132100109</v>
      </c>
      <c r="D133" s="26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>RIGHT(R133,2)</f>
        <v>21</v>
      </c>
      <c r="H133" t="str">
        <f>LEFT(O133,LEN(O133)-16)</f>
        <v>GDPD</v>
      </c>
      <c r="I133" t="str">
        <f>UPPER(H133)</f>
        <v>GDPD</v>
      </c>
      <c r="J133" t="str">
        <f>RIGHT(F133,6)</f>
        <v>GN004B</v>
      </c>
      <c r="K133" t="str">
        <f>VLOOKUP(D133,'special label'!$D$2:$H$127,5,)</f>
        <v>(Blue Bond)</v>
      </c>
      <c r="L133" s="34" t="str">
        <f>CONCATENATE(G133," ",I133," ",J133," ",K133)</f>
        <v>21 GDPD GN004B (Blue Bond)</v>
      </c>
      <c r="M133" t="e">
        <f>INDEX(#REF!,MATCH(EN_work!D133,#REF!,0),7)</f>
        <v>#REF!</v>
      </c>
      <c r="N133" s="35" t="s">
        <v>34</v>
      </c>
      <c r="O133" t="s">
        <v>347</v>
      </c>
      <c r="P133" t="s">
        <v>24</v>
      </c>
      <c r="Q133" t="s">
        <v>341</v>
      </c>
      <c r="R133">
        <v>2021</v>
      </c>
      <c r="S133" s="37">
        <v>44455</v>
      </c>
      <c r="T133" s="38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>
      <c r="A134">
        <v>133</v>
      </c>
      <c r="B134" t="s">
        <v>348</v>
      </c>
      <c r="C134" t="str">
        <f>LEFT(B134,LEN(B134)-3)</f>
        <v>132100108</v>
      </c>
      <c r="D134" s="26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>RIGHT(R134,2)</f>
        <v>21</v>
      </c>
      <c r="H134" t="str">
        <f>LEFT(O134,LEN(O134)-16)</f>
        <v>GDPD</v>
      </c>
      <c r="I134" t="str">
        <f>UPPER(H134)</f>
        <v>GDPD</v>
      </c>
      <c r="J134" t="str">
        <f>RIGHT(F134,6)</f>
        <v>GN004A</v>
      </c>
      <c r="K134" t="str">
        <f>VLOOKUP(D134,'special label'!$D$2:$H$127,5,)</f>
        <v>(Blue Bond)</v>
      </c>
      <c r="L134" s="34" t="str">
        <f>CONCATENATE(G134," ",I134," ",J134," ",K134)</f>
        <v>21 GDPD GN004A (Blue Bond)</v>
      </c>
      <c r="M134" t="e">
        <f>INDEX(#REF!,MATCH(EN_work!D134,#REF!,0),7)</f>
        <v>#REF!</v>
      </c>
      <c r="N134" s="35" t="s">
        <v>34</v>
      </c>
      <c r="O134" t="s">
        <v>349</v>
      </c>
      <c r="P134" t="s">
        <v>24</v>
      </c>
      <c r="Q134" t="s">
        <v>341</v>
      </c>
      <c r="R134">
        <v>2021</v>
      </c>
      <c r="S134" s="37">
        <v>44455</v>
      </c>
      <c r="T134" s="38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>
      <c r="A135">
        <v>134</v>
      </c>
      <c r="B135" t="s">
        <v>350</v>
      </c>
      <c r="C135" t="str">
        <f>LEFT(B135,LEN(B135)-3)</f>
        <v>132280035</v>
      </c>
      <c r="D135" s="26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>RIGHT(R135,2)</f>
        <v>22</v>
      </c>
      <c r="H135" t="str">
        <f>LEFT(O135,LEN(O135)-14)</f>
        <v>GDPD</v>
      </c>
      <c r="I135" t="str">
        <f>UPPER(H135)</f>
        <v>GDPD</v>
      </c>
      <c r="J135" t="str">
        <f>RIGHT(F135,6)</f>
        <v>GN001A</v>
      </c>
      <c r="K135" t="str">
        <f>VLOOKUP(D135,'special label'!$D$2:$H$127,5,)</f>
        <v>(Blue Bond)</v>
      </c>
      <c r="L135" s="34" t="str">
        <f>CONCATENATE(G135," ",I135," ",J135," ",K135)</f>
        <v>22 GDPD GN001A (Blue Bond)</v>
      </c>
      <c r="M135" t="e">
        <f>INDEX(#REF!,MATCH(EN_work!D135,#REF!,0),7)</f>
        <v>#REF!</v>
      </c>
      <c r="N135" s="35" t="s">
        <v>34</v>
      </c>
      <c r="O135" t="s">
        <v>351</v>
      </c>
      <c r="P135" t="s">
        <v>24</v>
      </c>
      <c r="Q135" t="s">
        <v>341</v>
      </c>
      <c r="R135">
        <v>2022</v>
      </c>
      <c r="S135" s="37">
        <v>44672</v>
      </c>
      <c r="T135" s="38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>
      <c r="A136">
        <v>135</v>
      </c>
      <c r="B136" t="s">
        <v>352</v>
      </c>
      <c r="C136" t="str">
        <f>LEFT(B136,LEN(B136)-3)</f>
        <v>132280036</v>
      </c>
      <c r="D136" s="26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>RIGHT(R136,2)</f>
        <v>22</v>
      </c>
      <c r="H136" t="str">
        <f>LEFT(O136,LEN(O136)-14)</f>
        <v>GDPD</v>
      </c>
      <c r="I136" t="str">
        <f>UPPER(H136)</f>
        <v>GDPD</v>
      </c>
      <c r="J136" t="str">
        <f>RIGHT(F136,6)</f>
        <v>GN001B</v>
      </c>
      <c r="K136" t="str">
        <f>VLOOKUP(D136,'special label'!$D$2:$H$127,5,)</f>
        <v>(Blue Bond)</v>
      </c>
      <c r="L136" s="34" t="str">
        <f>CONCATENATE(G136," ",I136," ",J136," ",K136)</f>
        <v>22 GDPD GN001B (Blue Bond)</v>
      </c>
      <c r="M136" t="e">
        <f>INDEX(#REF!,MATCH(EN_work!D136,#REF!,0),7)</f>
        <v>#REF!</v>
      </c>
      <c r="N136" s="35" t="s">
        <v>34</v>
      </c>
      <c r="O136" t="s">
        <v>353</v>
      </c>
      <c r="P136" t="s">
        <v>24</v>
      </c>
      <c r="Q136" t="s">
        <v>341</v>
      </c>
      <c r="R136">
        <v>2022</v>
      </c>
      <c r="S136" s="37">
        <v>44672</v>
      </c>
      <c r="T136" s="38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>
      <c r="A137">
        <v>136</v>
      </c>
      <c r="B137" t="s">
        <v>354</v>
      </c>
      <c r="C137" t="str">
        <f>LEFT(B137,LEN(B137)-3)</f>
        <v>132280056</v>
      </c>
      <c r="D137" s="26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>RIGHT(R137,2)</f>
        <v>22</v>
      </c>
      <c r="H137" t="str">
        <f>LEFT(O137,LEN(O137)-14)</f>
        <v>FUZHOU METRO</v>
      </c>
      <c r="I137" t="str">
        <f>UPPER(H137)</f>
        <v>FUZHOU METRO</v>
      </c>
      <c r="J137" t="str">
        <f>RIGHT(F137,5)</f>
        <v>GN001</v>
      </c>
      <c r="L137" s="34" t="str">
        <f>CONCATENATE(G137," ",I137," ",J137," ",K137)</f>
        <v>22 FUZHOU METRO GN001 </v>
      </c>
      <c r="M137" t="e">
        <f>INDEX(#REF!,MATCH(EN_work!D137,#REF!,0),7)</f>
        <v>#REF!</v>
      </c>
      <c r="N137" s="35" t="s">
        <v>42</v>
      </c>
      <c r="O137" t="s">
        <v>355</v>
      </c>
      <c r="P137" t="s">
        <v>24</v>
      </c>
      <c r="Q137" t="s">
        <v>356</v>
      </c>
      <c r="R137">
        <v>2022</v>
      </c>
      <c r="S137" s="37">
        <v>44729</v>
      </c>
      <c r="T137" s="38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>
      <c r="A138">
        <v>137</v>
      </c>
      <c r="B138" t="s">
        <v>357</v>
      </c>
      <c r="C138" t="str">
        <f>LEFT(B138,LEN(B138)-3)</f>
        <v>132280080</v>
      </c>
      <c r="D138" s="26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>RIGHT(R138,2)</f>
        <v>22</v>
      </c>
      <c r="H138" t="str">
        <f>LEFT(O138,LEN(O138)-14)</f>
        <v>FUZHOU METRO</v>
      </c>
      <c r="I138" t="str">
        <f>UPPER(H138)</f>
        <v>FUZHOU METRO</v>
      </c>
      <c r="J138" t="str">
        <f>RIGHT(F138,5)</f>
        <v>GN002</v>
      </c>
      <c r="K138" t="str">
        <f>VLOOKUP(D138,'special label'!$D$2:$H$127,5,)</f>
        <v>(Carbon Neutral Bond)</v>
      </c>
      <c r="L138" s="34" t="str">
        <f>CONCATENATE(G138," ",I138," ",J138," ",K138)</f>
        <v>22 FUZHOU METRO GN002 (Carbon Neutral Bond)</v>
      </c>
      <c r="M138" t="e">
        <f>INDEX(#REF!,MATCH(EN_work!D138,#REF!,0),7)</f>
        <v>#REF!</v>
      </c>
      <c r="N138" s="35" t="s">
        <v>42</v>
      </c>
      <c r="O138" t="s">
        <v>358</v>
      </c>
      <c r="P138" t="s">
        <v>24</v>
      </c>
      <c r="Q138" t="s">
        <v>356</v>
      </c>
      <c r="R138">
        <v>2022</v>
      </c>
      <c r="S138" s="37">
        <v>44809</v>
      </c>
      <c r="T138" s="38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>
      <c r="A139">
        <v>138</v>
      </c>
      <c r="B139" t="s">
        <v>359</v>
      </c>
      <c r="C139" t="str">
        <f>LEFT(B139,LEN(B139)-3)</f>
        <v>132380017</v>
      </c>
      <c r="D139" s="26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>RIGHT(R139,2)</f>
        <v>23</v>
      </c>
      <c r="H139" t="str">
        <f>LEFT(O139,LEN(O139)-14)</f>
        <v>FUZHOU METRO</v>
      </c>
      <c r="I139" t="str">
        <f>UPPER(H139)</f>
        <v>FUZHOU METRO</v>
      </c>
      <c r="J139" t="str">
        <f>RIGHT(F139,5)</f>
        <v>GN001</v>
      </c>
      <c r="K139" t="str">
        <f>VLOOKUP(D139,'special label'!$D$2:$H$127,5,)</f>
        <v>(Carbon Neutral Bond)</v>
      </c>
      <c r="L139" s="34" t="str">
        <f>CONCATENATE(G139," ",I139," ",J139," ",K139)</f>
        <v>23 FUZHOU METRO GN001 (Carbon Neutral Bond)</v>
      </c>
      <c r="M139" t="e">
        <f>INDEX(#REF!,MATCH(EN_work!D139,#REF!,0),7)</f>
        <v>#REF!</v>
      </c>
      <c r="N139" s="35" t="s">
        <v>42</v>
      </c>
      <c r="O139" t="s">
        <v>360</v>
      </c>
      <c r="P139" t="s">
        <v>24</v>
      </c>
      <c r="Q139" t="s">
        <v>356</v>
      </c>
      <c r="R139">
        <v>2023</v>
      </c>
      <c r="S139" s="37">
        <v>45002</v>
      </c>
      <c r="T139" s="38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="29" customFormat="1" ht="25" spans="1:24">
      <c r="A140">
        <v>139</v>
      </c>
      <c r="B140" t="s">
        <v>361</v>
      </c>
      <c r="C140" t="str">
        <f>LEFT(B140,LEN(B140)-3)</f>
        <v>012381152</v>
      </c>
      <c r="D140" s="26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>RIGHT(R140,2)</f>
        <v>23</v>
      </c>
      <c r="H140" t="str">
        <f>LEFT(O140,LEN(O140)-16)</f>
        <v>GUANGDONG ENERGY FINANCIAL LEASING 2</v>
      </c>
      <c r="I140" t="str">
        <f>UPPER(H140)</f>
        <v>GUANGDONG ENERGY FINANCIAL LEASING 2</v>
      </c>
      <c r="J140" t="str">
        <f>RIGHT(F140,6)</f>
        <v>SCP001</v>
      </c>
      <c r="K140" t="str">
        <f>VLOOKUP(D140,'special label'!$D$2:$H$127,5,)</f>
        <v>(Green)</v>
      </c>
      <c r="L140" s="34" t="str">
        <f>CONCATENATE(G140," ",I140," ",J140," ",K140)</f>
        <v>23 GUANGDONG ENERGY FINANCIAL LEASING 2 SCP001 (Green)</v>
      </c>
      <c r="M140" t="e">
        <f>INDEX(#REF!,MATCH(EN_work!D140,#REF!,0),7)</f>
        <v>#REF!</v>
      </c>
      <c r="N140" s="35" t="s">
        <v>29</v>
      </c>
      <c r="O140" t="s">
        <v>362</v>
      </c>
      <c r="P140" t="s">
        <v>24</v>
      </c>
      <c r="Q140" t="s">
        <v>363</v>
      </c>
      <c r="R140">
        <v>2023</v>
      </c>
      <c r="S140" s="37">
        <v>45008</v>
      </c>
      <c r="T140" s="38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9" t="s">
        <v>26</v>
      </c>
      <c r="X140" s="29" t="s">
        <v>45</v>
      </c>
    </row>
    <row r="141" spans="1:24">
      <c r="A141">
        <v>140</v>
      </c>
      <c r="B141" t="s">
        <v>364</v>
      </c>
      <c r="C141" t="str">
        <f>LEFT(B141,LEN(B141)-3)</f>
        <v>132100070</v>
      </c>
      <c r="D141" s="26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>RIGHT(R141,2)</f>
        <v>21</v>
      </c>
      <c r="H141" t="str">
        <f>LEFT(O141,LEN(O141)-16)</f>
        <v>YEIG</v>
      </c>
      <c r="I141" t="str">
        <f>UPPER(H141)</f>
        <v>YEIG</v>
      </c>
      <c r="J141" t="str">
        <f>RIGHT(F141,5)</f>
        <v>GN001</v>
      </c>
      <c r="K141" t="str">
        <f>VLOOKUP(D141,'special label'!$D$2:$H$127,5,)</f>
        <v>(Equity-funded Bond)</v>
      </c>
      <c r="L141" s="34" t="str">
        <f>CONCATENATE(G141," ",I141," ",J141," ",K141)</f>
        <v>21 YEIG GN001 (Equity-funded Bond)</v>
      </c>
      <c r="M141" t="e">
        <f>INDEX(#REF!,MATCH(EN_work!D141,#REF!,0),7)</f>
        <v>#REF!</v>
      </c>
      <c r="N141" s="35" t="s">
        <v>47</v>
      </c>
      <c r="O141" t="s">
        <v>365</v>
      </c>
      <c r="P141" t="s">
        <v>24</v>
      </c>
      <c r="Q141" t="s">
        <v>366</v>
      </c>
      <c r="R141">
        <v>2021</v>
      </c>
      <c r="S141" s="37">
        <v>44377</v>
      </c>
      <c r="T141" s="38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ht="25" spans="1:24">
      <c r="A142">
        <v>141</v>
      </c>
      <c r="B142" t="s">
        <v>367</v>
      </c>
      <c r="C142" t="str">
        <f>LEFT(B142,LEN(B142)-3)</f>
        <v>132100150</v>
      </c>
      <c r="D142" s="26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>RIGHT(R142,2)</f>
        <v>21</v>
      </c>
      <c r="H142" t="str">
        <f>LEFT(O142,LEN(O142)-14)</f>
        <v>ENERGY CHINA</v>
      </c>
      <c r="I142" t="str">
        <f>UPPER(H142)</f>
        <v>ENERGY CHINA</v>
      </c>
      <c r="J142" t="str">
        <f>RIGHT(F142,5)</f>
        <v>GN001</v>
      </c>
      <c r="K142" t="str">
        <f>VLOOKUP(D142,'special label'!$D$2:$H$127,5,)</f>
        <v>(Carbon Neutral Bond)</v>
      </c>
      <c r="L142" s="34" t="str">
        <f>CONCATENATE(G142," ",I142," ",J142," ",K142)</f>
        <v>21 ENERGY CHINA GN001 (Carbon Neutral Bond)</v>
      </c>
      <c r="M142" t="e">
        <f>INDEX(#REF!,MATCH(EN_work!D142,#REF!,0),7)</f>
        <v>#REF!</v>
      </c>
      <c r="N142" s="35" t="s">
        <v>29</v>
      </c>
      <c r="O142" t="s">
        <v>368</v>
      </c>
      <c r="P142" t="s">
        <v>24</v>
      </c>
      <c r="Q142" t="s">
        <v>369</v>
      </c>
      <c r="R142">
        <v>2021</v>
      </c>
      <c r="S142" s="37">
        <v>44518</v>
      </c>
      <c r="T142" s="38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>
      <c r="A143">
        <v>142</v>
      </c>
      <c r="B143" t="s">
        <v>370</v>
      </c>
      <c r="C143" t="str">
        <f>LEFT(B143,LEN(B143)-3)</f>
        <v>132100087</v>
      </c>
      <c r="D143" s="26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>RIGHT(R143,2)</f>
        <v>21</v>
      </c>
      <c r="H143" t="str">
        <f>LEFT(O143,LEN(O143)-16)</f>
        <v>GDEPDC</v>
      </c>
      <c r="I143" t="str">
        <f>UPPER(H143)</f>
        <v>GDEPDC</v>
      </c>
      <c r="J143" t="str">
        <f>RIGHT(F143,5)</f>
        <v>GN001</v>
      </c>
      <c r="K143" t="str">
        <f>VLOOKUP(D143,'special label'!$D$2:$H$127,5,)</f>
        <v>(Carbon Neutral Bond)</v>
      </c>
      <c r="L143" s="34" t="str">
        <f>CONCATENATE(G143," ",I143," ",J143," ",K143)</f>
        <v>21 GDEPDC GN001 (Carbon Neutral Bond)</v>
      </c>
      <c r="M143" t="e">
        <f>INDEX(#REF!,MATCH(EN_work!D143,#REF!,0),7)</f>
        <v>#REF!</v>
      </c>
      <c r="N143" s="35" t="s">
        <v>22</v>
      </c>
      <c r="O143" t="s">
        <v>371</v>
      </c>
      <c r="P143" t="s">
        <v>24</v>
      </c>
      <c r="Q143" t="s">
        <v>372</v>
      </c>
      <c r="R143">
        <v>2021</v>
      </c>
      <c r="S143" s="37">
        <v>44414</v>
      </c>
      <c r="T143" s="38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>
      <c r="A144">
        <v>143</v>
      </c>
      <c r="B144" t="s">
        <v>373</v>
      </c>
      <c r="C144" t="str">
        <f>LEFT(B144,LEN(B144)-3)</f>
        <v>102282579</v>
      </c>
      <c r="D144" s="26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>RIGHT(R144,2)</f>
        <v>22</v>
      </c>
      <c r="H144" t="str">
        <f>LEFT(O144,LEN(O144)-14)</f>
        <v>POWERCHIN</v>
      </c>
      <c r="I144" t="str">
        <f>UPPER(H144)</f>
        <v>POWERCHIN</v>
      </c>
      <c r="J144" t="str">
        <f>RIGHT(F144,6)</f>
        <v>MTN001</v>
      </c>
      <c r="K144" t="str">
        <f>VLOOKUP(D144,'special label'!$D$2:$H$127,5,)</f>
        <v>(Special Rural Revitalization Bond)</v>
      </c>
      <c r="L144" s="34" t="str">
        <f>CONCATENATE(G144," ",I144," ",J144," ",K144)</f>
        <v>22 POWERCHIN MTN001 (Special Rural Revitalization Bond)</v>
      </c>
      <c r="M144" t="e">
        <f>INDEX(#REF!,MATCH(EN_work!D144,#REF!,0),7)</f>
        <v>#REF!</v>
      </c>
      <c r="N144" s="35" t="s">
        <v>42</v>
      </c>
      <c r="O144" t="s">
        <v>374</v>
      </c>
      <c r="P144" t="s">
        <v>24</v>
      </c>
      <c r="Q144" t="s">
        <v>375</v>
      </c>
      <c r="R144">
        <v>2022</v>
      </c>
      <c r="S144" s="37">
        <v>44890</v>
      </c>
      <c r="T144" s="38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>
      <c r="A145">
        <v>144</v>
      </c>
      <c r="B145" t="s">
        <v>376</v>
      </c>
      <c r="C145" t="str">
        <f>LEFT(B145,LEN(B145)-3)</f>
        <v>102103318</v>
      </c>
      <c r="D145" s="26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>RIGHT(R145,2)</f>
        <v>21</v>
      </c>
      <c r="H145" t="str">
        <f>LEFT(O145,LEN(O145)-14)</f>
        <v>DEC</v>
      </c>
      <c r="I145" t="str">
        <f>UPPER(H145)</f>
        <v>DEC</v>
      </c>
      <c r="J145" t="str">
        <f>RIGHT(F145,6)</f>
        <v>MTN003</v>
      </c>
      <c r="K145" t="str">
        <f>VLOOKUP(D145,'special label'!$D$2:$H$127,5,)</f>
        <v>(Carbon Neutral Bond)</v>
      </c>
      <c r="L145" s="34" t="str">
        <f>CONCATENATE(G145," ",I145," ",J145," ",K145)</f>
        <v>21 DEC MTN003 (Carbon Neutral Bond)</v>
      </c>
      <c r="M145" t="e">
        <f>INDEX(#REF!,MATCH(EN_work!D145,#REF!,0),7)</f>
        <v>#REF!</v>
      </c>
      <c r="N145" s="35" t="s">
        <v>22</v>
      </c>
      <c r="O145" t="s">
        <v>377</v>
      </c>
      <c r="P145" t="s">
        <v>24</v>
      </c>
      <c r="Q145" t="s">
        <v>378</v>
      </c>
      <c r="R145">
        <v>2021</v>
      </c>
      <c r="S145" s="37">
        <v>44553</v>
      </c>
      <c r="T145" s="38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>
      <c r="A146">
        <v>145</v>
      </c>
      <c r="B146" t="s">
        <v>379</v>
      </c>
      <c r="C146" t="str">
        <f>LEFT(B146,LEN(B146)-3)</f>
        <v>132100080</v>
      </c>
      <c r="D146" s="26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>RIGHT(R146,2)</f>
        <v>21</v>
      </c>
      <c r="H146" t="str">
        <f>LEFT(O146,LEN(O146)-16)</f>
        <v>CDCRPCL</v>
      </c>
      <c r="I146" t="str">
        <f>UPPER(H146)</f>
        <v>CDCRPCL</v>
      </c>
      <c r="J146" t="str">
        <f>RIGHT(F146,5)</f>
        <v>GN001</v>
      </c>
      <c r="K146" t="str">
        <f>VLOOKUP(D146,'special label'!$D$2:$H$127,5,)</f>
        <v>(Carbon Neutral Bond)</v>
      </c>
      <c r="L146" s="34" t="str">
        <f>CONCATENATE(G146," ",I146," ",J146," ",K146)</f>
        <v>21 CDCRPCL GN001 (Carbon Neutral Bond)</v>
      </c>
      <c r="M146" t="e">
        <f>INDEX(#REF!,MATCH(EN_work!D146,#REF!,0),7)</f>
        <v>#REF!</v>
      </c>
      <c r="N146" s="35" t="s">
        <v>34</v>
      </c>
      <c r="O146" t="s">
        <v>380</v>
      </c>
      <c r="P146" t="s">
        <v>24</v>
      </c>
      <c r="Q146" t="s">
        <v>381</v>
      </c>
      <c r="R146">
        <v>2021</v>
      </c>
      <c r="S146" s="37">
        <v>44465</v>
      </c>
      <c r="T146" s="38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>
      <c r="A147">
        <v>146</v>
      </c>
      <c r="B147" t="s">
        <v>382</v>
      </c>
      <c r="C147" t="str">
        <f>LEFT(B147,LEN(B147)-3)</f>
        <v>132100086</v>
      </c>
      <c r="D147" s="26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>RIGHT(R147,2)</f>
        <v>21</v>
      </c>
      <c r="H147" t="str">
        <f>LEFT(O147,LEN(O147)-16)</f>
        <v>DATANG POWER</v>
      </c>
      <c r="I147" t="str">
        <f>UPPER(H147)</f>
        <v>DATANG POWER</v>
      </c>
      <c r="J147" t="str">
        <f>RIGHT(F147,5)</f>
        <v>GN001</v>
      </c>
      <c r="K147" t="str">
        <f>VLOOKUP(D147,'special label'!$D$2:$H$127,5,)</f>
        <v>(Carbon Neutral Bond)</v>
      </c>
      <c r="L147" s="34" t="str">
        <f>CONCATENATE(G147," ",I147," ",J147," ",K147)</f>
        <v>21 DATANG POWER GN001 (Carbon Neutral Bond)</v>
      </c>
      <c r="M147" t="e">
        <f>INDEX(#REF!,MATCH(EN_work!D147,#REF!,0),7)</f>
        <v>#REF!</v>
      </c>
      <c r="N147" s="35" t="s">
        <v>34</v>
      </c>
      <c r="O147" t="s">
        <v>383</v>
      </c>
      <c r="P147" t="s">
        <v>24</v>
      </c>
      <c r="Q147" t="s">
        <v>384</v>
      </c>
      <c r="R147">
        <v>2021</v>
      </c>
      <c r="S147" s="37">
        <v>44412</v>
      </c>
      <c r="T147" s="38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="6" customFormat="1" ht="25" spans="1:24">
      <c r="A148" s="6">
        <v>147</v>
      </c>
      <c r="B148" s="6" t="s">
        <v>385</v>
      </c>
      <c r="C148" s="6" t="str">
        <f>LEFT(B148,LEN(B148)-3)</f>
        <v>132100097</v>
      </c>
      <c r="D148" s="45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>RIGHT(R148,2)</f>
        <v>21</v>
      </c>
      <c r="H148" s="6" t="str">
        <f>LEFT(O148,LEN(O148)-36)</f>
        <v>Datang Power Generation</v>
      </c>
      <c r="I148" t="str">
        <f>UPPER(H148)</f>
        <v>DATANG POWER GENERATION</v>
      </c>
      <c r="J148" s="6" t="str">
        <f>RIGHT(F148,5)</f>
        <v>GN002</v>
      </c>
      <c r="K148" s="6" t="str">
        <f>VLOOKUP(D148,'special label'!$D$2:$H$127,5,)</f>
        <v>(Carbon Neutral Bond)</v>
      </c>
      <c r="L148" s="34" t="str">
        <f>CONCATENATE(G148," ",I148," ",J148," ",K148)</f>
        <v>21 DATANG POWER GENERATION GN002 (Carbon Neutral Bond)</v>
      </c>
      <c r="M148" t="e">
        <f>INDEX(#REF!,MATCH(EN_work!D148,#REF!,0),7)</f>
        <v>#REF!</v>
      </c>
      <c r="N148" s="35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46">
        <v>44448</v>
      </c>
      <c r="T148" s="47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ht="25" spans="1:24">
      <c r="A149">
        <v>148</v>
      </c>
      <c r="B149" t="s">
        <v>387</v>
      </c>
      <c r="C149" t="str">
        <f>LEFT(B149,LEN(B149)-3)</f>
        <v>082280213</v>
      </c>
      <c r="D149" s="26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>RIGHT(R149,2)</f>
        <v>22</v>
      </c>
      <c r="H149" t="str">
        <f>LEFT(O149,LEN(O149)-19)</f>
        <v>DATANG FINANCING&amp;LEASE</v>
      </c>
      <c r="I149" t="str">
        <f>UPPER(H149)</f>
        <v>DATANG FINANCING&amp;LEASE</v>
      </c>
      <c r="J149" t="str">
        <f>RIGHT(F149,6)</f>
        <v>ABN001</v>
      </c>
      <c r="K149" t="str">
        <f>VLOOKUP(D149,'special label'!$D$2:$H$127,5,)</f>
        <v>(Carbon Neutral Bond)</v>
      </c>
      <c r="L149" s="34" t="str">
        <f>CONCATENATE(G149," ",I149," ",J149," ",K149)</f>
        <v>22 DATANG FINANCING&amp;LEASE ABN001 (Carbon Neutral Bond)</v>
      </c>
      <c r="M149" t="e">
        <f>INDEX(#REF!,MATCH(EN_work!D149,#REF!,0),7)</f>
        <v>#REF!</v>
      </c>
      <c r="N149" s="35" t="s">
        <v>29</v>
      </c>
      <c r="O149" t="s">
        <v>388</v>
      </c>
      <c r="P149" t="s">
        <v>389</v>
      </c>
      <c r="Q149" t="s">
        <v>390</v>
      </c>
      <c r="R149">
        <v>2022</v>
      </c>
      <c r="S149" s="37">
        <v>44622</v>
      </c>
      <c r="T149" s="38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>
      <c r="A150">
        <v>149</v>
      </c>
      <c r="B150" t="s">
        <v>391</v>
      </c>
      <c r="C150" t="str">
        <f>LEFT(B150,LEN(B150)-3)</f>
        <v>132000025</v>
      </c>
      <c r="D150" s="26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>RIGHT(R150,2)</f>
        <v>20</v>
      </c>
      <c r="H150" t="str">
        <f>LEFT(O150,LEN(O150)-16)</f>
        <v>DHPG</v>
      </c>
      <c r="I150" t="str">
        <f>UPPER(H150)</f>
        <v>DHPG</v>
      </c>
      <c r="J150" t="str">
        <f>RIGHT(F150,5)</f>
        <v>GN001</v>
      </c>
      <c r="L150" s="34" t="str">
        <f>CONCATENATE(G150," ",I150," ",J150," ",K150)</f>
        <v>20 DHPG GN001 </v>
      </c>
      <c r="M150" t="e">
        <f>INDEX(#REF!,MATCH(EN_work!D150,#REF!,0),7)</f>
        <v>#REF!</v>
      </c>
      <c r="N150" s="35" t="s">
        <v>34</v>
      </c>
      <c r="O150" t="s">
        <v>392</v>
      </c>
      <c r="P150" t="s">
        <v>24</v>
      </c>
      <c r="Q150" t="s">
        <v>393</v>
      </c>
      <c r="R150">
        <v>2020</v>
      </c>
      <c r="S150" s="37">
        <v>44046</v>
      </c>
      <c r="T150" s="38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="29" customFormat="1" ht="25" spans="1:24">
      <c r="A151">
        <v>150</v>
      </c>
      <c r="B151" t="s">
        <v>394</v>
      </c>
      <c r="C151" t="str">
        <f>LEFT(B151,LEN(B151)-3)</f>
        <v>132100155</v>
      </c>
      <c r="D151" s="26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>RIGHT(R151,2)</f>
        <v>21</v>
      </c>
      <c r="H151" t="str">
        <f>LEFT(O151,LEN(O151)-28)</f>
        <v>Huarun Leasing </v>
      </c>
      <c r="I151" t="str">
        <f>UPPER(H151)</f>
        <v>HUARUN LEASING </v>
      </c>
      <c r="J151" t="str">
        <f>RIGHT(F151,5)</f>
        <v>GN001</v>
      </c>
      <c r="K151" t="str">
        <f>VLOOKUP(D151,'special label'!$D$2:$H$127,5,)</f>
        <v>(Carbon Neutral Bond)</v>
      </c>
      <c r="L151" s="34" t="str">
        <f>CONCATENATE(G151," ",I151," ",J151," ",K151)</f>
        <v>21 HUARUN LEASING  GN001 (Carbon Neutral Bond)</v>
      </c>
      <c r="M151" t="e">
        <f>INDEX(#REF!,MATCH(EN_work!D151,#REF!,0),7)</f>
        <v>#REF!</v>
      </c>
      <c r="N151" s="35" t="s">
        <v>29</v>
      </c>
      <c r="O151" t="s">
        <v>395</v>
      </c>
      <c r="P151" t="s">
        <v>24</v>
      </c>
      <c r="Q151" t="s">
        <v>396</v>
      </c>
      <c r="R151">
        <v>2021</v>
      </c>
      <c r="S151" s="37">
        <v>44524</v>
      </c>
      <c r="T151" s="38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9" t="s">
        <v>26</v>
      </c>
      <c r="X151" s="29" t="s">
        <v>32</v>
      </c>
    </row>
    <row r="152" spans="1:24">
      <c r="A152">
        <v>151</v>
      </c>
      <c r="B152" t="s">
        <v>397</v>
      </c>
      <c r="C152" t="str">
        <f>LEFT(B152,LEN(B152)-3)</f>
        <v>132280081</v>
      </c>
      <c r="D152" s="26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>RIGHT(R152,2)</f>
        <v>22</v>
      </c>
      <c r="H152" t="str">
        <f>LEFT(O152,LEN(O152)-14)</f>
        <v>CNFL</v>
      </c>
      <c r="I152" t="str">
        <f>UPPER(H152)</f>
        <v>CNFL</v>
      </c>
      <c r="J152" t="str">
        <f>RIGHT(F152,5)</f>
        <v>GN001</v>
      </c>
      <c r="K152" t="str">
        <f>VLOOKUP(D152,'special label'!$D$2:$H$127,5,)</f>
        <v>(Carbon Neutral Bond)</v>
      </c>
      <c r="L152" s="34" t="str">
        <f>CONCATENATE(G152," ",I152," ",J152," ",K152)</f>
        <v>22 CNFL GN001 (Carbon Neutral Bond)</v>
      </c>
      <c r="M152" t="e">
        <f>INDEX(#REF!,MATCH(EN_work!D152,#REF!,0),7)</f>
        <v>#REF!</v>
      </c>
      <c r="N152" s="35" t="s">
        <v>34</v>
      </c>
      <c r="O152" t="s">
        <v>398</v>
      </c>
      <c r="P152" t="s">
        <v>24</v>
      </c>
      <c r="Q152" t="s">
        <v>399</v>
      </c>
      <c r="R152">
        <v>2022</v>
      </c>
      <c r="S152" s="37">
        <v>44809</v>
      </c>
      <c r="T152" s="38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>
      <c r="A153">
        <v>152</v>
      </c>
      <c r="B153" t="s">
        <v>400</v>
      </c>
      <c r="C153" t="str">
        <f>LEFT(B153,LEN(B153)-3)</f>
        <v>132280052</v>
      </c>
      <c r="D153" s="26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>RIGHT(R153,2)</f>
        <v>22</v>
      </c>
      <c r="H153" t="str">
        <f>LEFT(O153,LEN(O153)-14)</f>
        <v>CIMC</v>
      </c>
      <c r="I153" t="str">
        <f>UPPER(H153)</f>
        <v>CIMC</v>
      </c>
      <c r="J153" t="str">
        <f>RIGHT(F153,5)</f>
        <v>GN001</v>
      </c>
      <c r="K153" t="str">
        <f>VLOOKUP(D153,'special label'!$D$2:$H$127,5,)</f>
        <v>(Blue Bond)</v>
      </c>
      <c r="L153" s="34" t="str">
        <f>CONCATENATE(G153," ",I153," ",J153," ",K153)</f>
        <v>22 CIMC GN001 (Blue Bond)</v>
      </c>
      <c r="M153" t="e">
        <f>INDEX(#REF!,MATCH(EN_work!D153,#REF!,0),7)</f>
        <v>#REF!</v>
      </c>
      <c r="N153" s="35" t="s">
        <v>22</v>
      </c>
      <c r="O153" t="s">
        <v>401</v>
      </c>
      <c r="P153" t="s">
        <v>24</v>
      </c>
      <c r="Q153" t="s">
        <v>402</v>
      </c>
      <c r="R153">
        <v>2022</v>
      </c>
      <c r="S153" s="37">
        <v>44713</v>
      </c>
      <c r="T153" s="38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>
      <c r="A154">
        <v>153</v>
      </c>
      <c r="B154" t="s">
        <v>403</v>
      </c>
      <c r="C154" t="str">
        <f>LEFT(B154,LEN(B154)-3)</f>
        <v>131900019</v>
      </c>
      <c r="D154" s="26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>RIGHT(R154,2)</f>
        <v>19</v>
      </c>
      <c r="H154" t="str">
        <f>LEFT(O154,LEN(O154)-16)</f>
        <v>CRT</v>
      </c>
      <c r="I154" t="str">
        <f>UPPER(H154)</f>
        <v>CRT</v>
      </c>
      <c r="J154" t="str">
        <f>RIGHT(F154,5)</f>
        <v>GN001</v>
      </c>
      <c r="L154" s="34" t="str">
        <f>CONCATENATE(G154," ",I154," ",J154," ",K154)</f>
        <v>19 CRT GN001 </v>
      </c>
      <c r="M154" t="e">
        <f>INDEX(#REF!,MATCH(EN_work!D154,#REF!,0),7)</f>
        <v>#REF!</v>
      </c>
      <c r="N154" s="35" t="s">
        <v>42</v>
      </c>
      <c r="O154" t="s">
        <v>404</v>
      </c>
      <c r="P154" t="s">
        <v>24</v>
      </c>
      <c r="Q154" t="s">
        <v>405</v>
      </c>
      <c r="R154">
        <v>2019</v>
      </c>
      <c r="S154" s="37">
        <v>43728</v>
      </c>
      <c r="T154" s="38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>
      <c r="A155">
        <v>154</v>
      </c>
      <c r="B155" t="s">
        <v>406</v>
      </c>
      <c r="C155" t="str">
        <f>LEFT(B155,LEN(B155)-3)</f>
        <v>132000004</v>
      </c>
      <c r="D155" s="26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>RIGHT(R155,2)</f>
        <v>20</v>
      </c>
      <c r="H155" t="str">
        <f>LEFT(O155,LEN(O155)-16)</f>
        <v>CRT</v>
      </c>
      <c r="I155" t="str">
        <f>UPPER(H155)</f>
        <v>CRT</v>
      </c>
      <c r="J155" t="str">
        <f>RIGHT(F155,5)</f>
        <v>GN001</v>
      </c>
      <c r="L155" s="34" t="str">
        <f>CONCATENATE(G155," ",I155," ",J155," ",K155)</f>
        <v>20 CRT GN001 </v>
      </c>
      <c r="M155" t="e">
        <f>INDEX(#REF!,MATCH(EN_work!D155,#REF!,0),7)</f>
        <v>#REF!</v>
      </c>
      <c r="N155" s="35" t="s">
        <v>42</v>
      </c>
      <c r="O155" t="s">
        <v>407</v>
      </c>
      <c r="P155" t="s">
        <v>24</v>
      </c>
      <c r="Q155" t="s">
        <v>405</v>
      </c>
      <c r="R155">
        <v>2020</v>
      </c>
      <c r="S155" s="37">
        <v>43888</v>
      </c>
      <c r="T155" s="38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>
      <c r="A156">
        <v>155</v>
      </c>
      <c r="B156" t="s">
        <v>408</v>
      </c>
      <c r="C156" t="str">
        <f>LEFT(B156,LEN(B156)-3)</f>
        <v>132000012</v>
      </c>
      <c r="D156" s="26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>RIGHT(R156,2)</f>
        <v>20</v>
      </c>
      <c r="H156" t="str">
        <f>LEFT(O156,LEN(O156)-16)</f>
        <v>CRT</v>
      </c>
      <c r="I156" t="str">
        <f>UPPER(H156)</f>
        <v>CRT</v>
      </c>
      <c r="J156" t="str">
        <f>RIGHT(F156,5)</f>
        <v>GN002</v>
      </c>
      <c r="L156" s="34" t="str">
        <f>CONCATENATE(G156," ",I156," ",J156," ",K156)</f>
        <v>20 CRT GN002 </v>
      </c>
      <c r="M156" t="e">
        <f>INDEX(#REF!,MATCH(EN_work!D156,#REF!,0),7)</f>
        <v>#REF!</v>
      </c>
      <c r="N156" s="35" t="s">
        <v>42</v>
      </c>
      <c r="O156" t="s">
        <v>409</v>
      </c>
      <c r="P156" t="s">
        <v>24</v>
      </c>
      <c r="Q156" t="s">
        <v>405</v>
      </c>
      <c r="R156">
        <v>2020</v>
      </c>
      <c r="S156" s="37">
        <v>43915</v>
      </c>
      <c r="T156" s="38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>
      <c r="A157">
        <v>156</v>
      </c>
      <c r="B157" t="s">
        <v>410</v>
      </c>
      <c r="C157" t="str">
        <f>LEFT(B157,LEN(B157)-3)</f>
        <v>132100015</v>
      </c>
      <c r="D157" s="26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>RIGHT(R157,2)</f>
        <v>21</v>
      </c>
      <c r="H157" t="str">
        <f>LEFT(O157,LEN(O157)-16)</f>
        <v>CRT</v>
      </c>
      <c r="I157" t="str">
        <f>UPPER(H157)</f>
        <v>CRT</v>
      </c>
      <c r="J157" t="str">
        <f>RIGHT(F157,5)</f>
        <v>GN001</v>
      </c>
      <c r="L157" s="34" t="str">
        <f>CONCATENATE(G157," ",I157," ",J157," ",K157)</f>
        <v>21 CRT GN001 </v>
      </c>
      <c r="M157" t="e">
        <f>INDEX(#REF!,MATCH(EN_work!D157,#REF!,0),7)</f>
        <v>#REF!</v>
      </c>
      <c r="N157" s="35" t="s">
        <v>42</v>
      </c>
      <c r="O157" t="s">
        <v>411</v>
      </c>
      <c r="P157" t="s">
        <v>24</v>
      </c>
      <c r="Q157" t="s">
        <v>405</v>
      </c>
      <c r="R157">
        <v>2021</v>
      </c>
      <c r="S157" s="37">
        <v>44264</v>
      </c>
      <c r="T157" s="38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>
      <c r="A158">
        <v>157</v>
      </c>
      <c r="B158" t="s">
        <v>412</v>
      </c>
      <c r="C158" t="str">
        <f>LEFT(B158,LEN(B158)-3)</f>
        <v>132100017</v>
      </c>
      <c r="D158" s="26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>RIGHT(R158,2)</f>
        <v>21</v>
      </c>
      <c r="H158" t="str">
        <f>LEFT(O158,LEN(O158)-16)</f>
        <v>CRT</v>
      </c>
      <c r="I158" t="str">
        <f>UPPER(H158)</f>
        <v>CRT</v>
      </c>
      <c r="J158" t="str">
        <f>RIGHT(F158,5)</f>
        <v>GN002</v>
      </c>
      <c r="L158" s="34" t="str">
        <f>CONCATENATE(G158," ",I158," ",J158," ",K158)</f>
        <v>21 CRT GN002 </v>
      </c>
      <c r="M158" t="e">
        <f>INDEX(#REF!,MATCH(EN_work!D158,#REF!,0),7)</f>
        <v>#REF!</v>
      </c>
      <c r="N158" s="35" t="s">
        <v>42</v>
      </c>
      <c r="O158" t="s">
        <v>413</v>
      </c>
      <c r="P158" t="s">
        <v>24</v>
      </c>
      <c r="Q158" t="s">
        <v>405</v>
      </c>
      <c r="R158">
        <v>2021</v>
      </c>
      <c r="S158" s="37">
        <v>44270</v>
      </c>
      <c r="T158" s="38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>
      <c r="A159">
        <v>158</v>
      </c>
      <c r="B159" t="s">
        <v>414</v>
      </c>
      <c r="C159" t="str">
        <f>LEFT(B159,LEN(B159)-3)</f>
        <v>132100052</v>
      </c>
      <c r="D159" s="26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>RIGHT(R159,2)</f>
        <v>21</v>
      </c>
      <c r="H159" t="str">
        <f>LEFT(O159,LEN(O159)-16)</f>
        <v>CRT</v>
      </c>
      <c r="I159" t="str">
        <f>UPPER(H159)</f>
        <v>CRT</v>
      </c>
      <c r="J159" t="str">
        <f>RIGHT(F159,5)</f>
        <v>GN003</v>
      </c>
      <c r="K159" t="str">
        <f>VLOOKUP(D159,'special label'!$D$2:$H$127,5,)</f>
        <v>(Carbon Neutral Bond)</v>
      </c>
      <c r="L159" s="34" t="str">
        <f>CONCATENATE(G159," ",I159," ",J159," ",K159)</f>
        <v>21 CRT GN003 (Carbon Neutral Bond)</v>
      </c>
      <c r="M159" t="e">
        <f>INDEX(#REF!,MATCH(EN_work!D159,#REF!,0),7)</f>
        <v>#REF!</v>
      </c>
      <c r="N159" s="35" t="s">
        <v>42</v>
      </c>
      <c r="O159" t="s">
        <v>415</v>
      </c>
      <c r="P159" t="s">
        <v>24</v>
      </c>
      <c r="Q159" t="s">
        <v>405</v>
      </c>
      <c r="R159">
        <v>2021</v>
      </c>
      <c r="S159" s="37">
        <v>44327</v>
      </c>
      <c r="T159" s="38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>
      <c r="A160">
        <v>159</v>
      </c>
      <c r="B160" t="s">
        <v>416</v>
      </c>
      <c r="C160" t="str">
        <f>LEFT(B160,LEN(B160)-3)</f>
        <v>132100057</v>
      </c>
      <c r="D160" s="26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>RIGHT(R160,2)</f>
        <v>21</v>
      </c>
      <c r="H160" t="str">
        <f>LEFT(O160,LEN(O160)-16)</f>
        <v>CRT</v>
      </c>
      <c r="I160" t="str">
        <f>UPPER(H160)</f>
        <v>CRT</v>
      </c>
      <c r="J160" t="str">
        <f>RIGHT(F160,5)</f>
        <v>GN004</v>
      </c>
      <c r="K160" t="str">
        <f>VLOOKUP(D160,'special label'!$D$2:$H$127,5,)</f>
        <v>(Carbon Neutral Bond)</v>
      </c>
      <c r="L160" s="34" t="str">
        <f>CONCATENATE(G160," ",I160," ",J160," ",K160)</f>
        <v>21 CRT GN004 (Carbon Neutral Bond)</v>
      </c>
      <c r="M160" t="e">
        <f>INDEX(#REF!,MATCH(EN_work!D160,#REF!,0),7)</f>
        <v>#REF!</v>
      </c>
      <c r="N160" s="35" t="s">
        <v>42</v>
      </c>
      <c r="O160" t="s">
        <v>417</v>
      </c>
      <c r="P160" t="s">
        <v>24</v>
      </c>
      <c r="Q160" t="s">
        <v>405</v>
      </c>
      <c r="R160">
        <v>2021</v>
      </c>
      <c r="S160" s="37">
        <v>44347</v>
      </c>
      <c r="T160" s="38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>
      <c r="A161">
        <v>160</v>
      </c>
      <c r="B161" t="s">
        <v>418</v>
      </c>
      <c r="C161" t="str">
        <f>LEFT(B161,LEN(B161)-3)</f>
        <v>132100084</v>
      </c>
      <c r="D161" s="26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>RIGHT(R161,2)</f>
        <v>21</v>
      </c>
      <c r="H161" t="str">
        <f>LEFT(O161,LEN(O161)-16)</f>
        <v>CRT</v>
      </c>
      <c r="I161" t="str">
        <f>UPPER(H161)</f>
        <v>CRT</v>
      </c>
      <c r="J161" t="str">
        <f>RIGHT(F161,5)</f>
        <v>GN005</v>
      </c>
      <c r="K161" t="str">
        <f>VLOOKUP(D161,'special label'!$D$2:$H$127,5,)</f>
        <v>(Carbon Neutral Bond)</v>
      </c>
      <c r="L161" s="34" t="str">
        <f>CONCATENATE(G161," ",I161," ",J161," ",K161)</f>
        <v>21 CRT GN005 (Carbon Neutral Bond)</v>
      </c>
      <c r="M161" t="e">
        <f>INDEX(#REF!,MATCH(EN_work!D161,#REF!,0),7)</f>
        <v>#REF!</v>
      </c>
      <c r="N161" s="35" t="s">
        <v>42</v>
      </c>
      <c r="O161" t="s">
        <v>419</v>
      </c>
      <c r="P161" t="s">
        <v>24</v>
      </c>
      <c r="Q161" t="s">
        <v>405</v>
      </c>
      <c r="R161">
        <v>2021</v>
      </c>
      <c r="S161" s="37">
        <v>44405</v>
      </c>
      <c r="T161" s="38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>
      <c r="A162">
        <v>161</v>
      </c>
      <c r="B162" t="s">
        <v>420</v>
      </c>
      <c r="C162" t="str">
        <f>LEFT(B162,LEN(B162)-3)</f>
        <v>132100156</v>
      </c>
      <c r="D162" s="26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>RIGHT(R162,2)</f>
        <v>21</v>
      </c>
      <c r="H162" t="str">
        <f>LEFT(O162,LEN(O162)-22)</f>
        <v>Chongqing Rail Transit Gn006 </v>
      </c>
      <c r="I162" t="str">
        <f>UPPER(H162)</f>
        <v>CHONGQING RAIL TRANSIT GN006 </v>
      </c>
      <c r="J162" t="str">
        <f>RIGHT(F162,5)</f>
        <v>GN006</v>
      </c>
      <c r="K162" t="str">
        <f>VLOOKUP(D162,'special label'!$D$2:$H$127,5,)</f>
        <v>(Carbon Neutral Bond)</v>
      </c>
      <c r="L162" s="34" t="str">
        <f>CONCATENATE(G162," ",I162," ",J162," ",K162)</f>
        <v>21 CHONGQING RAIL TRANSIT GN006  GN006 (Carbon Neutral Bond)</v>
      </c>
      <c r="M162" t="e">
        <f>INDEX(#REF!,MATCH(EN_work!D162,#REF!,0),7)</f>
        <v>#REF!</v>
      </c>
      <c r="N162" s="35" t="s">
        <v>42</v>
      </c>
      <c r="O162" t="s">
        <v>421</v>
      </c>
      <c r="P162" t="s">
        <v>24</v>
      </c>
      <c r="Q162" t="s">
        <v>405</v>
      </c>
      <c r="R162">
        <v>2021</v>
      </c>
      <c r="S162" s="37">
        <v>44526</v>
      </c>
      <c r="T162" s="38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>
      <c r="A163">
        <v>162</v>
      </c>
      <c r="B163" t="s">
        <v>422</v>
      </c>
      <c r="C163" t="str">
        <f>LEFT(B163,LEN(B163)-3)</f>
        <v>132280007</v>
      </c>
      <c r="D163" s="26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>RIGHT(R163,2)</f>
        <v>22</v>
      </c>
      <c r="H163" t="str">
        <f>LEFT(O163,LEN(O163)-14)</f>
        <v>CRT</v>
      </c>
      <c r="I163" t="str">
        <f>UPPER(H163)</f>
        <v>CRT</v>
      </c>
      <c r="J163" t="str">
        <f>RIGHT(F163,5)</f>
        <v>GN002</v>
      </c>
      <c r="K163" t="str">
        <f>VLOOKUP(D163,'special label'!$D$2:$H$127,5,)</f>
        <v>(Carbon Neutral Bond)</v>
      </c>
      <c r="L163" s="34" t="str">
        <f>CONCATENATE(G163," ",I163," ",J163," ",K163)</f>
        <v>22 CRT GN002 (Carbon Neutral Bond)</v>
      </c>
      <c r="M163" t="e">
        <f>INDEX(#REF!,MATCH(EN_work!D163,#REF!,0),7)</f>
        <v>#REF!</v>
      </c>
      <c r="N163" s="35" t="s">
        <v>42</v>
      </c>
      <c r="O163" t="s">
        <v>423</v>
      </c>
      <c r="P163" t="s">
        <v>24</v>
      </c>
      <c r="Q163" t="s">
        <v>405</v>
      </c>
      <c r="R163">
        <v>2022</v>
      </c>
      <c r="S163" s="37">
        <v>44589</v>
      </c>
      <c r="T163" s="38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>
      <c r="A164">
        <v>163</v>
      </c>
      <c r="B164" t="s">
        <v>424</v>
      </c>
      <c r="C164" t="str">
        <f>LEFT(B164,LEN(B164)-3)</f>
        <v>132280085</v>
      </c>
      <c r="D164" s="26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>RIGHT(R164,2)</f>
        <v>22</v>
      </c>
      <c r="H164" t="str">
        <f>LEFT(O164,LEN(O164)-14)</f>
        <v>CRT</v>
      </c>
      <c r="I164" t="str">
        <f>UPPER(H164)</f>
        <v>CRT</v>
      </c>
      <c r="J164" t="str">
        <f>RIGHT(F164,5)</f>
        <v>GN003</v>
      </c>
      <c r="K164" t="str">
        <f>VLOOKUP(D164,'special label'!$D$2:$H$127,5,)</f>
        <v>(Carbon Neutral Bond)</v>
      </c>
      <c r="L164" s="34" t="str">
        <f>CONCATENATE(G164," ",I164," ",J164," ",K164)</f>
        <v>22 CRT GN003 (Carbon Neutral Bond)</v>
      </c>
      <c r="M164" t="e">
        <f>INDEX(#REF!,MATCH(EN_work!D164,#REF!,0),7)</f>
        <v>#REF!</v>
      </c>
      <c r="N164" s="35" t="s">
        <v>42</v>
      </c>
      <c r="O164" t="s">
        <v>425</v>
      </c>
      <c r="P164" t="s">
        <v>24</v>
      </c>
      <c r="Q164" t="s">
        <v>405</v>
      </c>
      <c r="R164">
        <v>2022</v>
      </c>
      <c r="S164" s="37">
        <v>44819</v>
      </c>
      <c r="T164" s="38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>
      <c r="A165">
        <v>164</v>
      </c>
      <c r="B165" t="s">
        <v>426</v>
      </c>
      <c r="C165" t="str">
        <f>LEFT(B165,LEN(B165)-3)</f>
        <v>132280109</v>
      </c>
      <c r="D165" s="26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>RIGHT(R165,2)</f>
        <v>22</v>
      </c>
      <c r="H165" t="str">
        <f>LEFT(O165,LEN(O165)-14)</f>
        <v>CRT</v>
      </c>
      <c r="I165" t="str">
        <f>UPPER(H165)</f>
        <v>CRT</v>
      </c>
      <c r="J165" t="str">
        <f>RIGHT(F165,5)</f>
        <v>GN004</v>
      </c>
      <c r="L165" s="34" t="str">
        <f>CONCATENATE(G165," ",I165," ",J165," ",K165)</f>
        <v>22 CRT GN004 </v>
      </c>
      <c r="M165" t="e">
        <f>INDEX(#REF!,MATCH(EN_work!D165,#REF!,0),7)</f>
        <v>#REF!</v>
      </c>
      <c r="N165" s="35" t="s">
        <v>42</v>
      </c>
      <c r="O165" t="s">
        <v>427</v>
      </c>
      <c r="P165" t="s">
        <v>24</v>
      </c>
      <c r="Q165" t="s">
        <v>405</v>
      </c>
      <c r="R165">
        <v>2022</v>
      </c>
      <c r="S165" s="37">
        <v>44879</v>
      </c>
      <c r="T165" s="38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>
      <c r="A166">
        <v>165</v>
      </c>
      <c r="B166" t="s">
        <v>428</v>
      </c>
      <c r="C166" t="str">
        <f>LEFT(B166,LEN(B166)-3)</f>
        <v>102281883</v>
      </c>
      <c r="D166" s="26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>RIGHT(R166,2)</f>
        <v>22</v>
      </c>
      <c r="H166" t="str">
        <f>LEFT(O166,LEN(O166)-14)</f>
        <v>CHIN</v>
      </c>
      <c r="I166" t="str">
        <f>UPPER(H166)</f>
        <v>CHIN</v>
      </c>
      <c r="J166" t="str">
        <f>RIGHT(F166,6)</f>
        <v>MTN003</v>
      </c>
      <c r="K166" t="str">
        <f>VLOOKUP(D166,'special label'!$D$2:$H$127,5,)</f>
        <v>(Green)</v>
      </c>
      <c r="L166" s="34" t="str">
        <f>CONCATENATE(G166," ",I166," ",J166," ",K166)</f>
        <v>22 CHIN MTN003 (Green)</v>
      </c>
      <c r="M166" t="e">
        <f>INDEX(#REF!,MATCH(EN_work!D166,#REF!,0),7)</f>
        <v>#REF!</v>
      </c>
      <c r="N166" s="35" t="s">
        <v>22</v>
      </c>
      <c r="O166" t="s">
        <v>429</v>
      </c>
      <c r="P166" t="s">
        <v>24</v>
      </c>
      <c r="Q166" t="s">
        <v>430</v>
      </c>
      <c r="R166">
        <v>2022</v>
      </c>
      <c r="S166" s="37">
        <v>44796</v>
      </c>
      <c r="T166" s="38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>
      <c r="A167">
        <v>166</v>
      </c>
      <c r="B167" t="s">
        <v>431</v>
      </c>
      <c r="C167" t="str">
        <f>LEFT(B167,LEN(B167)-3)</f>
        <v>102100964</v>
      </c>
      <c r="D167" s="26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>RIGHT(R167,2)</f>
        <v>21</v>
      </c>
      <c r="H167" t="str">
        <f>LEFT(O167,LEN(O167)-16)</f>
        <v>CHINA THREE GORGES RENEWABLES (GROUP)</v>
      </c>
      <c r="I167" t="str">
        <f>UPPER(H167)</f>
        <v>CHINA THREE GORGES RENEWABLES (GROUP)</v>
      </c>
      <c r="J167" t="str">
        <f>RIGHT(F167,6)</f>
        <v>MTN002</v>
      </c>
      <c r="K167" t="str">
        <f>VLOOKUP(D167,'special label'!$D$2:$H$127,5,)</f>
        <v>(Carbon Neutral Bond)</v>
      </c>
      <c r="L167" s="34" t="str">
        <f>CONCATENATE(G167," ",I167," ",J167," ",K167)</f>
        <v>21 CHINA THREE GORGES RENEWABLES (GROUP) MTN002 (Carbon Neutral Bond)</v>
      </c>
      <c r="M167" t="e">
        <f>INDEX(#REF!,MATCH(EN_work!D167,#REF!,0),7)</f>
        <v>#REF!</v>
      </c>
      <c r="N167" s="35" t="s">
        <v>34</v>
      </c>
      <c r="O167" t="s">
        <v>432</v>
      </c>
      <c r="P167" t="s">
        <v>24</v>
      </c>
      <c r="Q167" t="s">
        <v>433</v>
      </c>
      <c r="R167">
        <v>2021</v>
      </c>
      <c r="S167" s="37">
        <v>44327</v>
      </c>
      <c r="T167" s="38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>
      <c r="A168">
        <v>167</v>
      </c>
      <c r="B168" t="s">
        <v>434</v>
      </c>
      <c r="C168" t="str">
        <f>LEFT(B168,LEN(B168)-3)</f>
        <v>132100111</v>
      </c>
      <c r="D168" s="26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>RIGHT(R168,2)</f>
        <v>21</v>
      </c>
      <c r="H168" t="str">
        <f>LEFT(O168,LEN(O168)-16)</f>
        <v>THREE GORGES FINANCIAL LEASING</v>
      </c>
      <c r="I168" t="str">
        <f>UPPER(H168)</f>
        <v>THREE GORGES FINANCIAL LEASING</v>
      </c>
      <c r="J168" t="str">
        <f>RIGHT(F168,5)</f>
        <v>GN001</v>
      </c>
      <c r="K168" t="str">
        <f>VLOOKUP(D168,'special label'!$D$2:$H$127,5,)</f>
        <v>(Carbon Neutral Bond)</v>
      </c>
      <c r="L168" s="34" t="str">
        <f>CONCATENATE(G168," ",I168," ",J168," ",K168)</f>
        <v>21 THREE GORGES FINANCIAL LEASING GN001 (Carbon Neutral Bond)</v>
      </c>
      <c r="M168" t="e">
        <f>INDEX(#REF!,MATCH(EN_work!D168,#REF!,0),7)</f>
        <v>#REF!</v>
      </c>
      <c r="N168" s="35" t="s">
        <v>34</v>
      </c>
      <c r="O168" t="s">
        <v>435</v>
      </c>
      <c r="P168" t="s">
        <v>24</v>
      </c>
      <c r="Q168" t="s">
        <v>436</v>
      </c>
      <c r="R168">
        <v>2021</v>
      </c>
      <c r="S168" s="37">
        <v>44456</v>
      </c>
      <c r="T168" s="38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ht="25" spans="1:24">
      <c r="A169">
        <v>168</v>
      </c>
      <c r="B169" t="s">
        <v>437</v>
      </c>
      <c r="C169" t="str">
        <f>LEFT(B169,LEN(B169)-3)</f>
        <v>102280300</v>
      </c>
      <c r="D169" s="26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>RIGHT(R169,2)</f>
        <v>22</v>
      </c>
      <c r="H169" t="str">
        <f>LEFT(O169,LEN(O169)-14)</f>
        <v>CTGR</v>
      </c>
      <c r="I169" t="str">
        <f>UPPER(H169)</f>
        <v>CTGR</v>
      </c>
      <c r="J169" t="str">
        <f>RIGHT(F169,6)</f>
        <v>MTN001</v>
      </c>
      <c r="K169" t="str">
        <f>VLOOKUP(D169,'special label'!$D$2:$H$127,5,)</f>
        <v>(Carbon Neutral Bond)</v>
      </c>
      <c r="L169" s="34" t="str">
        <f>CONCATENATE(G169," ",I169," ",J169," ",K169)</f>
        <v>22 CTGR MTN001 (Carbon Neutral Bond)</v>
      </c>
      <c r="M169" t="e">
        <f>INDEX(#REF!,MATCH(EN_work!D169,#REF!,0),7)</f>
        <v>#REF!</v>
      </c>
      <c r="N169" s="35" t="s">
        <v>29</v>
      </c>
      <c r="O169" t="s">
        <v>438</v>
      </c>
      <c r="P169" t="s">
        <v>24</v>
      </c>
      <c r="Q169" t="s">
        <v>433</v>
      </c>
      <c r="R169">
        <v>2022</v>
      </c>
      <c r="S169" s="37">
        <v>44613</v>
      </c>
      <c r="T169" s="38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ht="25" spans="1:24">
      <c r="A170">
        <v>169</v>
      </c>
      <c r="B170" t="s">
        <v>439</v>
      </c>
      <c r="C170" t="str">
        <f>LEFT(B170,LEN(B170)-3)</f>
        <v>102281065</v>
      </c>
      <c r="D170" s="26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>RIGHT(R170,2)</f>
        <v>22</v>
      </c>
      <c r="H170" t="str">
        <f>LEFT(O170,LEN(O170)-14)</f>
        <v>CTGR</v>
      </c>
      <c r="I170" t="str">
        <f>UPPER(H170)</f>
        <v>CTGR</v>
      </c>
      <c r="J170" t="str">
        <f>RIGHT(F170,6)</f>
        <v>MTN002</v>
      </c>
      <c r="K170" t="str">
        <f>VLOOKUP(D170,'special label'!$D$2:$H$127,5,)</f>
        <v>(Carbon Neutral Bond)</v>
      </c>
      <c r="L170" s="34" t="str">
        <f>CONCATENATE(G170," ",I170," ",J170," ",K170)</f>
        <v>22 CTGR MTN002 (Carbon Neutral Bond)</v>
      </c>
      <c r="M170" t="e">
        <f>INDEX(#REF!,MATCH(EN_work!D170,#REF!,0),7)</f>
        <v>#REF!</v>
      </c>
      <c r="N170" s="35" t="s">
        <v>29</v>
      </c>
      <c r="O170" t="s">
        <v>440</v>
      </c>
      <c r="P170" t="s">
        <v>24</v>
      </c>
      <c r="Q170" t="s">
        <v>433</v>
      </c>
      <c r="R170">
        <v>2022</v>
      </c>
      <c r="S170" s="37">
        <v>44691</v>
      </c>
      <c r="T170" s="38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="29" customFormat="1" spans="1:24">
      <c r="A171">
        <v>170</v>
      </c>
      <c r="B171" t="s">
        <v>441</v>
      </c>
      <c r="C171" t="str">
        <f>LEFT(B171,LEN(B171)-3)</f>
        <v>082101475</v>
      </c>
      <c r="D171" s="26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>RIGHT(R171,2)</f>
        <v>21</v>
      </c>
      <c r="H171" t="str">
        <f>LEFT(O171,LEN(O171)-19)</f>
        <v>CHINA THREE GORGES RENEWABLES (GROUP)</v>
      </c>
      <c r="I171" t="str">
        <f>UPPER(H171)</f>
        <v>CHINA THREE GORGES RENEWABLES (GROUP)</v>
      </c>
      <c r="J171" t="str">
        <f>RIGHT(F171,6)</f>
        <v>ABN002</v>
      </c>
      <c r="K171" t="str">
        <f>VLOOKUP(D171,'special label'!$D$2:$H$127,5,)</f>
        <v>(Carbon Neutral Bond)</v>
      </c>
      <c r="L171" s="34" t="str">
        <f>CONCATENATE(G171," ",I171," ",J171," ",K171)</f>
        <v>21 CHINA THREE GORGES RENEWABLES (GROUP) ABN002 (Carbon Neutral Bond)</v>
      </c>
      <c r="M171" t="e">
        <f>INDEX(#REF!,MATCH(EN_work!D171,#REF!,0),7)</f>
        <v>#REF!</v>
      </c>
      <c r="N171" s="35" t="s">
        <v>34</v>
      </c>
      <c r="O171" t="s">
        <v>442</v>
      </c>
      <c r="P171" t="s">
        <v>389</v>
      </c>
      <c r="Q171" t="s">
        <v>433</v>
      </c>
      <c r="R171">
        <v>2021</v>
      </c>
      <c r="S171" s="37">
        <v>44559</v>
      </c>
      <c r="T171" s="38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9" t="s">
        <v>26</v>
      </c>
      <c r="X171" s="29" t="s">
        <v>45</v>
      </c>
    </row>
    <row r="172" ht="25" spans="1:24">
      <c r="A172">
        <v>171</v>
      </c>
      <c r="B172" t="s">
        <v>443</v>
      </c>
      <c r="C172" t="str">
        <f>LEFT(B172,LEN(B172)-3)</f>
        <v>132100129</v>
      </c>
      <c r="D172" s="26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>RIGHT(R172,2)</f>
        <v>21</v>
      </c>
      <c r="H172" t="str">
        <f>LEFT(O172,LEN(O172)-16)</f>
        <v>CHINA POWER INTERNATIONAL DEVELOPMENT</v>
      </c>
      <c r="I172" t="str">
        <f>UPPER(H172)</f>
        <v>CHINA POWER INTERNATIONAL DEVELOPMENT</v>
      </c>
      <c r="J172" t="str">
        <f>RIGHT(F172,5)</f>
        <v>GN001</v>
      </c>
      <c r="K172" t="str">
        <f>VLOOKUP(D172,'special label'!$D$2:$H$127,5,)</f>
        <v>(Carbon Neutral Bond)</v>
      </c>
      <c r="L172" s="34" t="str">
        <f>CONCATENATE(G172," ",I172," ",J172," ",K172)</f>
        <v>21 CHINA POWER INTERNATIONAL DEVELOPMENT GN001 (Carbon Neutral Bond)</v>
      </c>
      <c r="M172" t="e">
        <f>INDEX(#REF!,MATCH(EN_work!D172,#REF!,0),7)</f>
        <v>#REF!</v>
      </c>
      <c r="N172" s="35" t="s">
        <v>29</v>
      </c>
      <c r="O172" t="s">
        <v>444</v>
      </c>
      <c r="P172" t="s">
        <v>24</v>
      </c>
      <c r="Q172" t="s">
        <v>445</v>
      </c>
      <c r="R172">
        <v>2021</v>
      </c>
      <c r="S172" s="37">
        <v>44491</v>
      </c>
      <c r="T172" s="38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>
      <c r="A173">
        <v>172</v>
      </c>
      <c r="B173" t="s">
        <v>446</v>
      </c>
      <c r="C173" t="str">
        <f>LEFT(B173,LEN(B173)-3)</f>
        <v>131800019</v>
      </c>
      <c r="D173" s="26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>RIGHT(R173,2)</f>
        <v>18</v>
      </c>
      <c r="H173" t="str">
        <f>LEFT(O173,LEN(O173)-16)</f>
        <v>METRO</v>
      </c>
      <c r="I173" t="str">
        <f>UPPER(H173)</f>
        <v>METRO</v>
      </c>
      <c r="J173" t="str">
        <f>RIGHT(F173,5)</f>
        <v>GN001</v>
      </c>
      <c r="L173" s="34" t="str">
        <f>CONCATENATE(G173," ",I173," ",J173," ",K173)</f>
        <v>18 METRO GN001 </v>
      </c>
      <c r="M173" t="e">
        <f>INDEX(#REF!,MATCH(EN_work!D173,#REF!,0),7)</f>
        <v>#REF!</v>
      </c>
      <c r="N173" s="35" t="s">
        <v>42</v>
      </c>
      <c r="O173" t="s">
        <v>447</v>
      </c>
      <c r="P173" t="s">
        <v>24</v>
      </c>
      <c r="Q173" t="s">
        <v>448</v>
      </c>
      <c r="R173">
        <v>2018</v>
      </c>
      <c r="S173" s="37">
        <v>43440</v>
      </c>
      <c r="T173" s="38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>
      <c r="A174">
        <v>173</v>
      </c>
      <c r="B174" t="s">
        <v>449</v>
      </c>
      <c r="C174" t="str">
        <f>LEFT(B174,LEN(B174)-3)</f>
        <v>131900005</v>
      </c>
      <c r="D174" s="26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>RIGHT(R174,2)</f>
        <v>19</v>
      </c>
      <c r="H174" t="str">
        <f>LEFT(O174,LEN(O174)-16)</f>
        <v>METRO</v>
      </c>
      <c r="I174" t="str">
        <f>UPPER(H174)</f>
        <v>METRO</v>
      </c>
      <c r="J174" t="str">
        <f>RIGHT(F174,5)</f>
        <v>GN001</v>
      </c>
      <c r="L174" s="34" t="str">
        <f>CONCATENATE(G174," ",I174," ",J174," ",K174)</f>
        <v>19 METRO GN001 </v>
      </c>
      <c r="M174" t="e">
        <f>INDEX(#REF!,MATCH(EN_work!D174,#REF!,0),7)</f>
        <v>#REF!</v>
      </c>
      <c r="N174" s="35" t="s">
        <v>42</v>
      </c>
      <c r="O174" t="s">
        <v>450</v>
      </c>
      <c r="P174" t="s">
        <v>24</v>
      </c>
      <c r="Q174" t="s">
        <v>448</v>
      </c>
      <c r="R174">
        <v>2019</v>
      </c>
      <c r="S174" s="37">
        <v>43530</v>
      </c>
      <c r="T174" s="38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>
      <c r="A175">
        <v>174</v>
      </c>
      <c r="B175" t="s">
        <v>451</v>
      </c>
      <c r="C175" t="str">
        <f>LEFT(B175,LEN(B175)-3)</f>
        <v>132000002</v>
      </c>
      <c r="D175" s="26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>RIGHT(R175,2)</f>
        <v>20</v>
      </c>
      <c r="H175" t="str">
        <f>LEFT(O175,LEN(O175)-16)</f>
        <v>CHENGDU RAIL TRANSIT GROUP</v>
      </c>
      <c r="I175" t="str">
        <f>UPPER(H175)</f>
        <v>CHENGDU RAIL TRANSIT GROUP</v>
      </c>
      <c r="J175" t="str">
        <f>RIGHT(F175,5)</f>
        <v>GN001</v>
      </c>
      <c r="L175" s="34" t="str">
        <f>CONCATENATE(G175," ",I175," ",J175," ",K175)</f>
        <v>20 CHENGDU RAIL TRANSIT GROUP GN001 </v>
      </c>
      <c r="M175" t="e">
        <f>INDEX(#REF!,MATCH(EN_work!D175,#REF!,0),7)</f>
        <v>#REF!</v>
      </c>
      <c r="N175" s="35" t="s">
        <v>42</v>
      </c>
      <c r="O175" t="s">
        <v>452</v>
      </c>
      <c r="P175" t="s">
        <v>24</v>
      </c>
      <c r="Q175" t="s">
        <v>448</v>
      </c>
      <c r="R175">
        <v>2020</v>
      </c>
      <c r="S175" s="37">
        <v>43882</v>
      </c>
      <c r="T175" s="38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>
      <c r="A176">
        <v>175</v>
      </c>
      <c r="B176" t="s">
        <v>453</v>
      </c>
      <c r="C176" t="str">
        <f>LEFT(B176,LEN(B176)-3)</f>
        <v>132000026</v>
      </c>
      <c r="D176" s="26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>RIGHT(R176,2)</f>
        <v>20</v>
      </c>
      <c r="H176" t="str">
        <f>LEFT(O176,LEN(O176)-16)</f>
        <v>CHENGDU RAIL TRANSIT GROUP</v>
      </c>
      <c r="I176" t="str">
        <f>UPPER(H176)</f>
        <v>CHENGDU RAIL TRANSIT GROUP</v>
      </c>
      <c r="J176" t="str">
        <f>RIGHT(F176,5)</f>
        <v>GN002</v>
      </c>
      <c r="L176" s="34" t="str">
        <f>CONCATENATE(G176," ",I176," ",J176," ",K176)</f>
        <v>20 CHENGDU RAIL TRANSIT GROUP GN002 </v>
      </c>
      <c r="M176" t="e">
        <f>INDEX(#REF!,MATCH(EN_work!D176,#REF!,0),7)</f>
        <v>#REF!</v>
      </c>
      <c r="N176" s="35" t="s">
        <v>42</v>
      </c>
      <c r="O176" t="s">
        <v>454</v>
      </c>
      <c r="P176" t="s">
        <v>24</v>
      </c>
      <c r="Q176" t="s">
        <v>448</v>
      </c>
      <c r="R176">
        <v>2020</v>
      </c>
      <c r="S176" s="37">
        <v>44064</v>
      </c>
      <c r="T176" s="38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>
      <c r="A177">
        <v>176</v>
      </c>
      <c r="B177" t="s">
        <v>455</v>
      </c>
      <c r="C177" t="str">
        <f>LEFT(B177,LEN(B177)-3)</f>
        <v>102103079</v>
      </c>
      <c r="D177" s="26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>RIGHT(R177,2)</f>
        <v>21</v>
      </c>
      <c r="H177" t="str">
        <f>LEFT(O177,LEN(O177)-14)</f>
        <v>CHENGDU RAIL TRANSIT GROUP</v>
      </c>
      <c r="I177" t="str">
        <f>UPPER(H177)</f>
        <v>CHENGDU RAIL TRANSIT GROUP</v>
      </c>
      <c r="J177" t="str">
        <f>RIGHT(F177,6)</f>
        <v>MTN004</v>
      </c>
      <c r="K177" t="str">
        <f>VLOOKUP(D177,'special label'!$D$2:$H$127,5,)</f>
        <v>(Carbon Neutral Bond)</v>
      </c>
      <c r="L177" s="34" t="str">
        <f>CONCATENATE(G177," ",I177," ",J177," ",K177)</f>
        <v>21 CHENGDU RAIL TRANSIT GROUP MTN004 (Carbon Neutral Bond)</v>
      </c>
      <c r="M177" t="e">
        <f>INDEX(#REF!,MATCH(EN_work!D177,#REF!,0),7)</f>
        <v>#REF!</v>
      </c>
      <c r="N177" s="35" t="s">
        <v>42</v>
      </c>
      <c r="O177" t="s">
        <v>456</v>
      </c>
      <c r="P177" t="s">
        <v>24</v>
      </c>
      <c r="Q177" t="s">
        <v>448</v>
      </c>
      <c r="R177">
        <v>2021</v>
      </c>
      <c r="S177" s="37">
        <v>44524</v>
      </c>
      <c r="T177" s="38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>
      <c r="A178">
        <v>177</v>
      </c>
      <c r="B178" t="s">
        <v>457</v>
      </c>
      <c r="C178" t="str">
        <f>LEFT(B178,LEN(B178)-3)</f>
        <v>102280517</v>
      </c>
      <c r="D178" s="26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>RIGHT(R178,2)</f>
        <v>22</v>
      </c>
      <c r="H178" t="str">
        <f>LEFT(O178,LEN(O178)-14)</f>
        <v>CHENGDU RAIL TRANSIT GROUP</v>
      </c>
      <c r="I178" t="str">
        <f>UPPER(H178)</f>
        <v>CHENGDU RAIL TRANSIT GROUP</v>
      </c>
      <c r="J178" t="str">
        <f>RIGHT(F178,6)</f>
        <v>MTN003</v>
      </c>
      <c r="K178" t="str">
        <f>VLOOKUP(D178,'special label'!$D$2:$H$127,5,)</f>
        <v>(Carbon Neutral Bond)</v>
      </c>
      <c r="L178" s="34" t="str">
        <f>CONCATENATE(G178," ",I178," ",J178," ",K178)</f>
        <v>22 CHENGDU RAIL TRANSIT GROUP MTN003 (Carbon Neutral Bond)</v>
      </c>
      <c r="M178" t="e">
        <f>INDEX(#REF!,MATCH(EN_work!D178,#REF!,0),7)</f>
        <v>#REF!</v>
      </c>
      <c r="N178" s="35" t="s">
        <v>42</v>
      </c>
      <c r="O178" t="s">
        <v>458</v>
      </c>
      <c r="P178" t="s">
        <v>24</v>
      </c>
      <c r="Q178" t="s">
        <v>448</v>
      </c>
      <c r="R178">
        <v>2022</v>
      </c>
      <c r="S178" s="37">
        <v>44635</v>
      </c>
      <c r="T178" s="38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>
      <c r="A179">
        <v>178</v>
      </c>
      <c r="B179" t="s">
        <v>459</v>
      </c>
      <c r="C179" t="str">
        <f>LEFT(B179,LEN(B179)-3)</f>
        <v>102281246</v>
      </c>
      <c r="D179" s="26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>RIGHT(R179,2)</f>
        <v>22</v>
      </c>
      <c r="H179" t="str">
        <f>LEFT(O179,LEN(O179)-14)</f>
        <v>CHENGDU RAIL TRANSIT GROUP</v>
      </c>
      <c r="I179" t="str">
        <f>UPPER(H179)</f>
        <v>CHENGDU RAIL TRANSIT GROUP</v>
      </c>
      <c r="J179" t="str">
        <f>RIGHT(F179,6)</f>
        <v>MTN004</v>
      </c>
      <c r="K179" t="str">
        <f>VLOOKUP(D179,'special label'!$D$2:$H$127,5,)</f>
        <v>(Carbon Neutral Bond)</v>
      </c>
      <c r="L179" s="34" t="str">
        <f>CONCATENATE(G179," ",I179," ",J179," ",K179)</f>
        <v>22 CHENGDU RAIL TRANSIT GROUP MTN004 (Carbon Neutral Bond)</v>
      </c>
      <c r="M179" t="e">
        <f>INDEX(#REF!,MATCH(EN_work!D179,#REF!,0),7)</f>
        <v>#REF!</v>
      </c>
      <c r="N179" s="35" t="s">
        <v>42</v>
      </c>
      <c r="O179" t="s">
        <v>460</v>
      </c>
      <c r="P179" t="s">
        <v>24</v>
      </c>
      <c r="Q179" t="s">
        <v>448</v>
      </c>
      <c r="R179">
        <v>2022</v>
      </c>
      <c r="S179" s="37">
        <v>44725</v>
      </c>
      <c r="T179" s="38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>
      <c r="A180">
        <v>179</v>
      </c>
      <c r="B180" t="s">
        <v>461</v>
      </c>
      <c r="C180" t="str">
        <f>LEFT(B180,LEN(B180)-3)</f>
        <v>102282534</v>
      </c>
      <c r="D180" s="26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>RIGHT(R180,2)</f>
        <v>22</v>
      </c>
      <c r="H180" t="str">
        <f>LEFT(O180,LEN(O180)-14)</f>
        <v>CHENGDU RAIL TRANSIT GROUP</v>
      </c>
      <c r="I180" t="str">
        <f>UPPER(H180)</f>
        <v>CHENGDU RAIL TRANSIT GROUP</v>
      </c>
      <c r="J180" t="str">
        <f>RIGHT(F180,6)</f>
        <v>MTN005</v>
      </c>
      <c r="K180" t="str">
        <f>VLOOKUP(D180,'special label'!$D$2:$H$127,5,)</f>
        <v>(Carbon Neutral Bond)</v>
      </c>
      <c r="L180" s="34" t="str">
        <f>CONCATENATE(G180," ",I180," ",J180," ",K180)</f>
        <v>22 CHENGDU RAIL TRANSIT GROUP MTN005 (Carbon Neutral Bond)</v>
      </c>
      <c r="M180" t="e">
        <f>INDEX(#REF!,MATCH(EN_work!D180,#REF!,0),7)</f>
        <v>#REF!</v>
      </c>
      <c r="N180" s="35" t="s">
        <v>42</v>
      </c>
      <c r="O180" t="s">
        <v>462</v>
      </c>
      <c r="P180" t="s">
        <v>24</v>
      </c>
      <c r="Q180" t="s">
        <v>448</v>
      </c>
      <c r="R180">
        <v>2022</v>
      </c>
      <c r="S180" s="37">
        <v>44882</v>
      </c>
      <c r="T180" s="38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>
      <c r="A181">
        <v>180</v>
      </c>
      <c r="B181" t="s">
        <v>463</v>
      </c>
      <c r="C181" t="str">
        <f>LEFT(B181,LEN(B181)-3)</f>
        <v>132100059</v>
      </c>
      <c r="D181" s="26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>RIGHT(R181,2)</f>
        <v>21</v>
      </c>
      <c r="H181" t="str">
        <f>LEFT(O181,LEN(O181)-16)</f>
        <v>CHANGZHOU METRO</v>
      </c>
      <c r="I181" t="str">
        <f>UPPER(H181)</f>
        <v>CHANGZHOU METRO</v>
      </c>
      <c r="J181" t="str">
        <f>RIGHT(F181,5)</f>
        <v>GN001</v>
      </c>
      <c r="K181" t="str">
        <f>VLOOKUP(D181,'special label'!$D$2:$H$127,5,)</f>
        <v>(Carbon Neutral Bond)</v>
      </c>
      <c r="L181" s="34" t="str">
        <f>CONCATENATE(G181," ",I181," ",J181," ",K181)</f>
        <v>21 CHANGZHOU METRO GN001 (Carbon Neutral Bond)</v>
      </c>
      <c r="M181" t="e">
        <f>INDEX(#REF!,MATCH(EN_work!D181,#REF!,0),7)</f>
        <v>#REF!</v>
      </c>
      <c r="N181" s="35" t="s">
        <v>42</v>
      </c>
      <c r="O181" t="s">
        <v>464</v>
      </c>
      <c r="P181" t="s">
        <v>24</v>
      </c>
      <c r="Q181" t="s">
        <v>465</v>
      </c>
      <c r="R181">
        <v>2021</v>
      </c>
      <c r="S181" s="37">
        <v>44358</v>
      </c>
      <c r="T181" s="38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>
      <c r="A182">
        <v>181</v>
      </c>
      <c r="B182" t="s">
        <v>466</v>
      </c>
      <c r="C182" t="str">
        <f>LEFT(B182,LEN(B182)-3)</f>
        <v>132280014</v>
      </c>
      <c r="D182" s="26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>RIGHT(R182,2)</f>
        <v>22</v>
      </c>
      <c r="H182" t="str">
        <f>LEFT(O182,LEN(O182)-14)</f>
        <v>CHALCO</v>
      </c>
      <c r="I182" t="str">
        <f>UPPER(H182)</f>
        <v>CHALCO</v>
      </c>
      <c r="J182" t="str">
        <f>RIGHT(F182,5)</f>
        <v>GN001</v>
      </c>
      <c r="K182" t="str">
        <f>VLOOKUP(D182,'special label'!$D$2:$H$127,5,)</f>
        <v>(Carbon Neutral Bond)</v>
      </c>
      <c r="L182" s="34" t="str">
        <f>CONCATENATE(G182," ",I182," ",J182," ",K182)</f>
        <v>22 CHALCO GN001 (Carbon Neutral Bond)</v>
      </c>
      <c r="M182" t="e">
        <f>INDEX(#REF!,MATCH(EN_work!D182,#REF!,0),7)</f>
        <v>#REF!</v>
      </c>
      <c r="N182" s="35" t="s">
        <v>34</v>
      </c>
      <c r="O182" t="s">
        <v>467</v>
      </c>
      <c r="P182" t="s">
        <v>24</v>
      </c>
      <c r="Q182" t="s">
        <v>468</v>
      </c>
      <c r="R182">
        <v>2022</v>
      </c>
      <c r="S182" s="37">
        <v>44615</v>
      </c>
      <c r="T182" s="38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>
      <c r="A183">
        <v>182</v>
      </c>
      <c r="B183" t="s">
        <v>469</v>
      </c>
      <c r="C183" t="str">
        <f>LEFT(B183,LEN(B183)-3)</f>
        <v>132000034</v>
      </c>
      <c r="D183" s="26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>RIGHT(R183,2)</f>
        <v>20</v>
      </c>
      <c r="H183" t="str">
        <f>LEFT(O183,LEN(O183)-16)</f>
        <v>CGN WIND ENERGY</v>
      </c>
      <c r="I183" t="str">
        <f>UPPER(H183)</f>
        <v>CGN WIND ENERGY</v>
      </c>
      <c r="J183" t="str">
        <f>RIGHT(F183,5)</f>
        <v>GN001</v>
      </c>
      <c r="L183" s="34" t="str">
        <f>CONCATENATE(G183," ",I183," ",J183," ",K183)</f>
        <v>20 CGN WIND ENERGY GN001 </v>
      </c>
      <c r="M183" t="e">
        <f>INDEX(#REF!,MATCH(EN_work!D183,#REF!,0),7)</f>
        <v>#REF!</v>
      </c>
      <c r="N183" s="35" t="s">
        <v>34</v>
      </c>
      <c r="O183" t="s">
        <v>470</v>
      </c>
      <c r="P183" t="s">
        <v>24</v>
      </c>
      <c r="Q183" t="s">
        <v>471</v>
      </c>
      <c r="R183">
        <v>2020</v>
      </c>
      <c r="S183" s="37">
        <v>44130</v>
      </c>
      <c r="T183" s="38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>
      <c r="A184">
        <v>183</v>
      </c>
      <c r="B184" t="s">
        <v>472</v>
      </c>
      <c r="C184" t="str">
        <f>LEFT(B184,LEN(B184)-3)</f>
        <v>132280090</v>
      </c>
      <c r="D184" s="26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>RIGHT(R184,2)</f>
        <v>22</v>
      </c>
      <c r="H184" t="str">
        <f>LEFT(O184,LEN(O184)-14)</f>
        <v>CGN WIND ENERGY</v>
      </c>
      <c r="I184" t="str">
        <f>UPPER(H184)</f>
        <v>CGN WIND ENERGY</v>
      </c>
      <c r="J184" t="str">
        <f>RIGHT(F184,5)</f>
        <v>GN002</v>
      </c>
      <c r="L184" s="34" t="str">
        <f>CONCATENATE(G184," ",I184," ",J184," ",K184)</f>
        <v>22 CGN WIND ENERGY GN002 </v>
      </c>
      <c r="M184" t="e">
        <f>INDEX(#REF!,MATCH(EN_work!D184,#REF!,0),7)</f>
        <v>#REF!</v>
      </c>
      <c r="N184" s="35" t="s">
        <v>34</v>
      </c>
      <c r="O184" t="s">
        <v>473</v>
      </c>
      <c r="P184" t="s">
        <v>24</v>
      </c>
      <c r="Q184" t="s">
        <v>471</v>
      </c>
      <c r="R184">
        <v>2022</v>
      </c>
      <c r="S184" s="37">
        <v>44826</v>
      </c>
      <c r="T184" s="38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>
      <c r="A185">
        <v>184</v>
      </c>
      <c r="B185" t="s">
        <v>474</v>
      </c>
      <c r="C185" t="str">
        <f>LEFT(B185,LEN(B185)-3)</f>
        <v>132280086</v>
      </c>
      <c r="D185" s="26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>RIGHT(R185,2)</f>
        <v>22</v>
      </c>
      <c r="H185" t="str">
        <f>LEFT(O185,LEN(O185)-14)</f>
        <v>CGN WIND ENERGY</v>
      </c>
      <c r="I185" t="str">
        <f>UPPER(H185)</f>
        <v>CGN WIND ENERGY</v>
      </c>
      <c r="J185" t="str">
        <f>RIGHT(F185,5)</f>
        <v>GN001</v>
      </c>
      <c r="L185" s="34" t="str">
        <f>CONCATENATE(G185," ",I185," ",J185," ",K185)</f>
        <v>22 CGN WIND ENERGY GN001 </v>
      </c>
      <c r="M185" t="e">
        <f>INDEX(#REF!,MATCH(EN_work!D185,#REF!,0),7)</f>
        <v>#REF!</v>
      </c>
      <c r="N185" s="35" t="s">
        <v>34</v>
      </c>
      <c r="O185" t="s">
        <v>475</v>
      </c>
      <c r="P185" t="s">
        <v>24</v>
      </c>
      <c r="Q185" t="s">
        <v>471</v>
      </c>
      <c r="R185">
        <v>2022</v>
      </c>
      <c r="S185" s="37">
        <v>44820</v>
      </c>
      <c r="T185" s="38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>
      <c r="A186">
        <v>185</v>
      </c>
      <c r="B186" t="s">
        <v>476</v>
      </c>
      <c r="C186" t="str">
        <f>LEFT(B186,LEN(B186)-3)</f>
        <v>132280101</v>
      </c>
      <c r="D186" s="26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>RIGHT(R186,2)</f>
        <v>22</v>
      </c>
      <c r="H186" t="str">
        <f>LEFT(O186,LEN(O186)-14)</f>
        <v>CGN WIND ENERGY</v>
      </c>
      <c r="I186" t="str">
        <f>UPPER(H186)</f>
        <v>CGN WIND ENERGY</v>
      </c>
      <c r="J186" t="str">
        <f>RIGHT(F186,5)</f>
        <v>GN003</v>
      </c>
      <c r="K186" t="str">
        <f>VLOOKUP(D186,'special label'!$D$2:$H$127,5,)</f>
        <v>(Blue Bond)</v>
      </c>
      <c r="L186" s="34" t="str">
        <f>CONCATENATE(G186," ",I186," ",J186," ",K186)</f>
        <v>22 CGN WIND ENERGY GN003 (Blue Bond)</v>
      </c>
      <c r="M186" t="e">
        <f>INDEX(#REF!,MATCH(EN_work!D186,#REF!,0),7)</f>
        <v>#REF!</v>
      </c>
      <c r="N186" s="35" t="s">
        <v>34</v>
      </c>
      <c r="O186" t="s">
        <v>477</v>
      </c>
      <c r="P186" t="s">
        <v>24</v>
      </c>
      <c r="Q186" t="s">
        <v>471</v>
      </c>
      <c r="R186">
        <v>2022</v>
      </c>
      <c r="S186" s="37">
        <v>44848</v>
      </c>
      <c r="T186" s="38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>
      <c r="A187">
        <v>186</v>
      </c>
      <c r="B187" t="s">
        <v>478</v>
      </c>
      <c r="C187" t="str">
        <f>LEFT(B187,LEN(B187)-3)</f>
        <v>132280110</v>
      </c>
      <c r="D187" s="26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>RIGHT(R187,2)</f>
        <v>22</v>
      </c>
      <c r="H187" t="str">
        <f>LEFT(O187,LEN(O187)-14)</f>
        <v>CGN WIND ENERGY</v>
      </c>
      <c r="I187" t="str">
        <f>UPPER(H187)</f>
        <v>CGN WIND ENERGY</v>
      </c>
      <c r="J187" t="str">
        <f>RIGHT(F187,5)</f>
        <v>GN004</v>
      </c>
      <c r="L187" s="34" t="str">
        <f>CONCATENATE(G187," ",I187," ",J187," ",K187)</f>
        <v>22 CGN WIND ENERGY GN004 </v>
      </c>
      <c r="M187" t="e">
        <f>INDEX(#REF!,MATCH(EN_work!D187,#REF!,0),7)</f>
        <v>#REF!</v>
      </c>
      <c r="N187" s="35" t="s">
        <v>34</v>
      </c>
      <c r="O187" t="s">
        <v>479</v>
      </c>
      <c r="P187" t="s">
        <v>24</v>
      </c>
      <c r="Q187" t="s">
        <v>471</v>
      </c>
      <c r="R187">
        <v>2022</v>
      </c>
      <c r="S187" s="37">
        <v>44882</v>
      </c>
      <c r="T187" s="38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>
      <c r="A188">
        <v>187</v>
      </c>
      <c r="B188" t="s">
        <v>480</v>
      </c>
      <c r="C188" t="str">
        <f>LEFT(B188,LEN(B188)-3)</f>
        <v>132100053</v>
      </c>
      <c r="D188" s="26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>RIGHT(R188,2)</f>
        <v>21</v>
      </c>
      <c r="H188" t="str">
        <f>LEFT(O188,LEN(O188)-16)</f>
        <v>CGN</v>
      </c>
      <c r="I188" t="str">
        <f>UPPER(H188)</f>
        <v>CGN</v>
      </c>
      <c r="J188" t="str">
        <f>RIGHT(F188,5)</f>
        <v>GN001</v>
      </c>
      <c r="K188" t="str">
        <f>VLOOKUP(D188,'special label'!$D$2:$H$127,5,)</f>
        <v>(Carbon Neutral Bond)</v>
      </c>
      <c r="L188" s="34" t="str">
        <f>CONCATENATE(G188," ",I188," ",J188," ",K188)</f>
        <v>21 CGN GN001 (Carbon Neutral Bond)</v>
      </c>
      <c r="M188" t="e">
        <f>INDEX(#REF!,MATCH(EN_work!D188,#REF!,0),7)</f>
        <v>#REF!</v>
      </c>
      <c r="N188" s="35" t="s">
        <v>34</v>
      </c>
      <c r="O188" t="s">
        <v>481</v>
      </c>
      <c r="P188" t="s">
        <v>24</v>
      </c>
      <c r="Q188" t="s">
        <v>482</v>
      </c>
      <c r="R188">
        <v>2021</v>
      </c>
      <c r="S188" s="37">
        <v>44326</v>
      </c>
      <c r="T188" s="38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="29" customFormat="1" spans="1:24">
      <c r="A189">
        <v>188</v>
      </c>
      <c r="B189" t="s">
        <v>483</v>
      </c>
      <c r="C189" t="str">
        <f>LEFT(B189,LEN(B189)-3)</f>
        <v>132100135</v>
      </c>
      <c r="D189" s="26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>RIGHT(R189,2)</f>
        <v>21</v>
      </c>
      <c r="H189" t="str">
        <f>LEFT(O189,LEN(O189)-23)</f>
        <v>CGN rent Gn002</v>
      </c>
      <c r="I189" t="str">
        <f>UPPER(H189)</f>
        <v>CGN RENT GN002</v>
      </c>
      <c r="J189" t="str">
        <f>RIGHT(F189,5)</f>
        <v>GN002</v>
      </c>
      <c r="K189" t="str">
        <f>VLOOKUP(D189,'special label'!$D$2:$H$127,5,)</f>
        <v>(Carbon Neutral Bond)</v>
      </c>
      <c r="L189" s="34" t="str">
        <f>CONCATENATE(G189," ",I189," ",J189," ",K189)</f>
        <v>21 CGN RENT GN002 GN002 (Carbon Neutral Bond)</v>
      </c>
      <c r="M189" t="e">
        <f>INDEX(#REF!,MATCH(EN_work!D189,#REF!,0),7)</f>
        <v>#REF!</v>
      </c>
      <c r="N189" s="35" t="s">
        <v>34</v>
      </c>
      <c r="O189" t="s">
        <v>484</v>
      </c>
      <c r="P189" t="s">
        <v>24</v>
      </c>
      <c r="Q189" t="s">
        <v>482</v>
      </c>
      <c r="R189">
        <v>2021</v>
      </c>
      <c r="S189" s="37">
        <v>44505</v>
      </c>
      <c r="T189" s="38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9" t="s">
        <v>26</v>
      </c>
      <c r="X189" s="29" t="s">
        <v>32</v>
      </c>
    </row>
    <row r="190" spans="1:24">
      <c r="A190">
        <v>189</v>
      </c>
      <c r="B190" t="s">
        <v>485</v>
      </c>
      <c r="C190" t="str">
        <f>LEFT(B190,LEN(B190)-3)</f>
        <v>102380767</v>
      </c>
      <c r="D190" s="26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>RIGHT(R190,2)</f>
        <v>23</v>
      </c>
      <c r="H190" t="str">
        <f>LEFT(O190,LEN(O190)-18)</f>
        <v>CGN</v>
      </c>
      <c r="I190" t="str">
        <f>UPPER(H190)</f>
        <v>CGN</v>
      </c>
      <c r="J190" t="str">
        <f>RIGHT(F190,6)</f>
        <v>MTN001</v>
      </c>
      <c r="K190" t="str">
        <f>VLOOKUP(D190,'special label'!$D$2:$H$127,5,)</f>
        <v>(Blue Bond)</v>
      </c>
      <c r="L190" s="34" t="str">
        <f>CONCATENATE(G190," ",I190," ",J190," ",K190)</f>
        <v>23 CGN MTN001 (Blue Bond)</v>
      </c>
      <c r="M190" t="e">
        <f>INDEX(#REF!,MATCH(EN_work!D190,#REF!,0),7)</f>
        <v>#REF!</v>
      </c>
      <c r="N190" s="35" t="s">
        <v>22</v>
      </c>
      <c r="O190" t="s">
        <v>486</v>
      </c>
      <c r="P190" t="s">
        <v>24</v>
      </c>
      <c r="Q190" t="s">
        <v>482</v>
      </c>
      <c r="R190">
        <v>2023</v>
      </c>
      <c r="S190" s="37">
        <v>45016</v>
      </c>
      <c r="T190" s="38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>
      <c r="A191">
        <v>190</v>
      </c>
      <c r="B191" t="s">
        <v>487</v>
      </c>
      <c r="C191" t="str">
        <f>LEFT(B191,LEN(B191)-3)</f>
        <v>132280119</v>
      </c>
      <c r="D191" s="26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>RIGHT(R191,2)</f>
        <v>22</v>
      </c>
      <c r="H191" t="str">
        <f>LEFT(O191,LEN(O191)-18)</f>
        <v>CATL</v>
      </c>
      <c r="I191" t="str">
        <f>UPPER(H191)</f>
        <v>CATL</v>
      </c>
      <c r="J191" t="str">
        <f>RIGHT(F191,5)</f>
        <v>GN001</v>
      </c>
      <c r="L191" s="34" t="str">
        <f>CONCATENATE(G191," ",I191," ",J191," ",K191)</f>
        <v>22 CATL GN001 </v>
      </c>
      <c r="M191" t="e">
        <f>INDEX(#REF!,MATCH(EN_work!D191,#REF!,0),7)</f>
        <v>#REF!</v>
      </c>
      <c r="N191" s="35" t="s">
        <v>47</v>
      </c>
      <c r="O191" t="s">
        <v>488</v>
      </c>
      <c r="P191" t="s">
        <v>24</v>
      </c>
      <c r="Q191" t="s">
        <v>489</v>
      </c>
      <c r="R191">
        <v>2022</v>
      </c>
      <c r="S191" s="37">
        <v>44909</v>
      </c>
      <c r="T191" s="38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="29" customFormat="1" ht="25" spans="1:24">
      <c r="A192">
        <v>191</v>
      </c>
      <c r="B192" t="s">
        <v>490</v>
      </c>
      <c r="C192" t="str">
        <f>LEFT(B192,LEN(B192)-3)</f>
        <v>132100073</v>
      </c>
      <c r="D192" s="26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>RIGHT(R192,2)</f>
        <v>21</v>
      </c>
      <c r="H192" t="str">
        <f>LEFT(O192,LEN(O192)-31)</f>
        <v>Beijing Energy</v>
      </c>
      <c r="I192" t="str">
        <f>UPPER(H192)</f>
        <v>BEIJING ENERGY</v>
      </c>
      <c r="J192" t="str">
        <f>RIGHT(F192,5)</f>
        <v>GN001</v>
      </c>
      <c r="K192" t="str">
        <f>VLOOKUP(D192,'special label'!$D$2:$H$127,5,)</f>
        <v>(Carbon Neutral Bond)</v>
      </c>
      <c r="L192" s="34" t="str">
        <f>CONCATENATE(G192," ",I192," ",J192," ",K192)</f>
        <v>21 BEIJING ENERGY GN001 (Carbon Neutral Bond)</v>
      </c>
      <c r="M192" t="e">
        <f>INDEX(#REF!,MATCH(EN_work!D192,#REF!,0),7)</f>
        <v>#REF!</v>
      </c>
      <c r="N192" s="35" t="s">
        <v>29</v>
      </c>
      <c r="O192" t="s">
        <v>491</v>
      </c>
      <c r="P192" t="s">
        <v>24</v>
      </c>
      <c r="Q192" t="s">
        <v>492</v>
      </c>
      <c r="R192">
        <v>2021</v>
      </c>
      <c r="S192" s="37">
        <v>44390</v>
      </c>
      <c r="T192" s="38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9" t="s">
        <v>26</v>
      </c>
      <c r="X192" s="29" t="s">
        <v>27</v>
      </c>
    </row>
    <row r="193" s="29" customFormat="1" spans="1:24">
      <c r="A193">
        <v>192</v>
      </c>
      <c r="B193" t="s">
        <v>493</v>
      </c>
      <c r="C193" t="str">
        <f>LEFT(B193,LEN(B193)-3)</f>
        <v>2228052</v>
      </c>
      <c r="D193" s="26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>RIGHT(R193,2)</f>
        <v>22</v>
      </c>
      <c r="H193" t="str">
        <f>LEFT(O193,LEN(O193)-14)</f>
        <v>AGRICULTURAL BANK OF CHINA</v>
      </c>
      <c r="I193" t="str">
        <f>UPPER(H193)</f>
        <v>AGRICULTURAL BANK OF CHINA</v>
      </c>
      <c r="J193" t="str">
        <f>RIGHT(F193,2)</f>
        <v>01</v>
      </c>
      <c r="K193"/>
      <c r="L193" s="34" t="str">
        <f>CONCATENATE(G193," ",I193," ",J193," ",K193)</f>
        <v>22 AGRICULTURAL BANK OF CHINA 01 </v>
      </c>
      <c r="M193" t="e">
        <f>INDEX(#REF!,MATCH(EN_work!D193,#REF!,0),7)</f>
        <v>#REF!</v>
      </c>
      <c r="N193" s="35" t="s">
        <v>42</v>
      </c>
      <c r="O193" t="s">
        <v>494</v>
      </c>
      <c r="P193" t="s">
        <v>194</v>
      </c>
      <c r="Q193" t="s">
        <v>495</v>
      </c>
      <c r="R193">
        <v>2022</v>
      </c>
      <c r="S193" s="37">
        <v>44858</v>
      </c>
      <c r="T193" s="38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9" t="s">
        <v>26</v>
      </c>
      <c r="X193" s="29" t="s">
        <v>45</v>
      </c>
    </row>
    <row r="194" s="29" customFormat="1" spans="1:24">
      <c r="A194">
        <v>193</v>
      </c>
      <c r="B194" t="s">
        <v>496</v>
      </c>
      <c r="C194" t="str">
        <f>LEFT(B194,LEN(B194)-3)</f>
        <v>2228053</v>
      </c>
      <c r="D194" s="26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>RIGHT(R194,2)</f>
        <v>22</v>
      </c>
      <c r="H194" t="str">
        <f>LEFT(O194,LEN(O194)-14)</f>
        <v>AGRICULTURAL BANK OF CHINA</v>
      </c>
      <c r="I194" t="str">
        <f>UPPER(H194)</f>
        <v>AGRICULTURAL BANK OF CHINA</v>
      </c>
      <c r="J194" t="str">
        <f>RIGHT(F194,2)</f>
        <v>02</v>
      </c>
      <c r="K194"/>
      <c r="L194" s="34" t="str">
        <f>CONCATENATE(G194," ",I194," ",J194," ",K194)</f>
        <v>22 AGRICULTURAL BANK OF CHINA 02 </v>
      </c>
      <c r="M194" t="e">
        <f>INDEX(#REF!,MATCH(EN_work!D194,#REF!,0),7)</f>
        <v>#REF!</v>
      </c>
      <c r="N194" s="35" t="s">
        <v>42</v>
      </c>
      <c r="O194" t="s">
        <v>497</v>
      </c>
      <c r="P194" t="s">
        <v>194</v>
      </c>
      <c r="Q194" t="s">
        <v>495</v>
      </c>
      <c r="R194">
        <v>2022</v>
      </c>
      <c r="S194" s="37">
        <v>44858</v>
      </c>
      <c r="T194" s="38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9" t="s">
        <v>26</v>
      </c>
      <c r="X194" s="29" t="s">
        <v>45</v>
      </c>
    </row>
    <row r="196" spans="1:24">
      <c r="B196" s="48" t="s">
        <v>498</v>
      </c>
      <c r="C196" s="48"/>
      <c r="D196" s="49"/>
      <c r="E196" s="48"/>
      <c r="F196" s="48"/>
      <c r="G196" s="48"/>
      <c r="H196" s="48"/>
      <c r="I196" s="48"/>
      <c r="J196" s="48"/>
      <c r="K196" s="48"/>
    </row>
  </sheetData>
  <autoFilter xmlns:etc="http://www.wps.cn/officeDocument/2017/etCustomData" ref="B1:T194" etc:filterBottomFollowUsedRange="0">
    <extLst/>
  </autoFilter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27"/>
  <sheetViews>
    <sheetView workbookViewId="0">
      <selection activeCell="E30" sqref="E30"/>
    </sheetView>
  </sheetViews>
  <sheetFormatPr defaultColWidth="8.78181818181818" defaultRowHeight="12.5" outlineLevelCol="7"/>
  <cols>
    <col min="1" max="1" width="15.2181818181818" customWidth="1"/>
    <col min="2" max="2" width="15.5545454545455" customWidth="1"/>
    <col min="3" max="4" width="15.5545454545455" style="26" customWidth="1"/>
    <col min="5" max="5" width="22.8909090909091" customWidth="1"/>
    <col min="6" max="6" width="15.5545454545455" customWidth="1"/>
    <col min="7" max="7" width="15.2181818181818" customWidth="1"/>
    <col min="8" max="8" width="13.8909090909091" customWidth="1"/>
  </cols>
  <sheetData>
    <row r="1" ht="13" spans="1:8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ht="13" spans="1:8">
      <c r="A2" t="s">
        <v>501</v>
      </c>
      <c r="B2" t="s">
        <v>21</v>
      </c>
      <c r="C2" s="26">
        <v>132100045</v>
      </c>
      <c r="D2" s="26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ht="13" spans="1:8">
      <c r="A3" t="s">
        <v>501</v>
      </c>
      <c r="B3" t="s">
        <v>28</v>
      </c>
      <c r="C3" s="26">
        <v>132100122</v>
      </c>
      <c r="D3" s="26">
        <v>132100122</v>
      </c>
      <c r="E3" t="s">
        <v>504</v>
      </c>
      <c r="F3" t="str">
        <f>LEFT(E3,LEN(E3)-6)</f>
        <v>21浙能源GN002</v>
      </c>
      <c r="G3" t="s">
        <v>503</v>
      </c>
      <c r="H3" t="str">
        <f>CONCATENATE("(",G3,")")</f>
        <v>(Carbon Neutral Bond)</v>
      </c>
    </row>
    <row r="4" ht="13" spans="1:8">
      <c r="A4" t="s">
        <v>501</v>
      </c>
      <c r="B4" t="s">
        <v>41</v>
      </c>
      <c r="C4" s="26">
        <v>132280091</v>
      </c>
      <c r="D4" s="26">
        <v>132280091</v>
      </c>
      <c r="E4" t="s">
        <v>505</v>
      </c>
      <c r="F4" t="str">
        <f>LEFT(E4,LEN(E4)-6)</f>
        <v>22扬州交通GN001</v>
      </c>
      <c r="G4" t="s">
        <v>503</v>
      </c>
      <c r="H4" t="str">
        <f>CONCATENATE("(",G4,")")</f>
        <v>(Carbon Neutral Bond)</v>
      </c>
    </row>
    <row r="5" ht="13" spans="1:8">
      <c r="A5" t="s">
        <v>501</v>
      </c>
      <c r="B5" t="s">
        <v>52</v>
      </c>
      <c r="C5" s="26">
        <v>132100034</v>
      </c>
      <c r="D5" s="26">
        <v>132100034</v>
      </c>
      <c r="E5" t="s">
        <v>506</v>
      </c>
      <c r="F5" t="str">
        <f>LEFT(E5,LEN(E5)-6)</f>
        <v>21雅砻江GN002</v>
      </c>
      <c r="G5" t="s">
        <v>503</v>
      </c>
      <c r="H5" t="str">
        <f>CONCATENATE("(",G5,")")</f>
        <v>(Carbon Neutral Bond)</v>
      </c>
    </row>
    <row r="6" ht="13" spans="1:8">
      <c r="A6" t="s">
        <v>501</v>
      </c>
      <c r="B6" t="s">
        <v>54</v>
      </c>
      <c r="C6" s="26">
        <v>132280029</v>
      </c>
      <c r="D6" s="26">
        <v>132280029</v>
      </c>
      <c r="E6" t="s">
        <v>507</v>
      </c>
      <c r="F6" t="str">
        <f>LEFT(E6,LEN(E6)-6)</f>
        <v>22雅砻江GN001</v>
      </c>
      <c r="G6" t="s">
        <v>503</v>
      </c>
      <c r="H6" t="str">
        <f>CONCATENATE("(",G6,")")</f>
        <v>(Carbon Neutral Bond)</v>
      </c>
    </row>
    <row r="7" ht="13" spans="1:8">
      <c r="A7" t="s">
        <v>501</v>
      </c>
      <c r="B7" t="s">
        <v>56</v>
      </c>
      <c r="C7" s="26">
        <v>132280049</v>
      </c>
      <c r="D7" s="26">
        <v>132280049</v>
      </c>
      <c r="E7" t="s">
        <v>508</v>
      </c>
      <c r="F7" t="str">
        <f>LEFT(E7,LEN(E7)-6)</f>
        <v>22雅砻江GN002</v>
      </c>
      <c r="G7" t="s">
        <v>503</v>
      </c>
      <c r="H7" t="str">
        <f>CONCATENATE("(",G7,")")</f>
        <v>(Carbon Neutral Bond)</v>
      </c>
    </row>
    <row r="8" ht="13" spans="1:8">
      <c r="A8" t="s">
        <v>501</v>
      </c>
      <c r="B8" t="s">
        <v>58</v>
      </c>
      <c r="C8" s="26">
        <v>132280066</v>
      </c>
      <c r="D8" s="26">
        <v>132280066</v>
      </c>
      <c r="E8" t="s">
        <v>509</v>
      </c>
      <c r="F8" t="str">
        <f>LEFT(E8,LEN(E8)-6)</f>
        <v>22雅砻江GN003</v>
      </c>
      <c r="G8" t="s">
        <v>503</v>
      </c>
      <c r="H8" t="str">
        <f>CONCATENATE("(",G8,")")</f>
        <v>(Carbon Neutral Bond)</v>
      </c>
    </row>
    <row r="9" ht="13" spans="1:8">
      <c r="A9" t="s">
        <v>501</v>
      </c>
      <c r="B9" t="s">
        <v>63</v>
      </c>
      <c r="C9" s="26">
        <v>102101248</v>
      </c>
      <c r="D9" s="26">
        <v>102101248</v>
      </c>
      <c r="E9" t="s">
        <v>510</v>
      </c>
      <c r="F9" t="str">
        <f>LEFT(E9,LEN(E9)-6)</f>
        <v>21香城投资MTN002</v>
      </c>
      <c r="G9" t="s">
        <v>503</v>
      </c>
      <c r="H9" t="str">
        <f>CONCATENATE("(",G9,")")</f>
        <v>(Carbon Neutral Bond)</v>
      </c>
    </row>
    <row r="10" ht="13" spans="1:8">
      <c r="A10" t="s">
        <v>501</v>
      </c>
      <c r="B10" t="s">
        <v>66</v>
      </c>
      <c r="C10" s="26">
        <v>102101181</v>
      </c>
      <c r="D10" s="26">
        <v>102101181</v>
      </c>
      <c r="E10" t="s">
        <v>511</v>
      </c>
      <c r="F10" t="str">
        <f>LEFT(E10,LEN(E10)-6)</f>
        <v>21锡交通MTN003</v>
      </c>
      <c r="G10" t="s">
        <v>503</v>
      </c>
      <c r="H10" t="str">
        <f>CONCATENATE("(",G10,")")</f>
        <v>(Carbon Neutral Bond)</v>
      </c>
    </row>
    <row r="11" ht="13" spans="1:8">
      <c r="A11" t="s">
        <v>501</v>
      </c>
      <c r="B11" t="s">
        <v>69</v>
      </c>
      <c r="C11" s="26">
        <v>102101316</v>
      </c>
      <c r="D11" s="26">
        <v>102101316</v>
      </c>
      <c r="E11" t="s">
        <v>512</v>
      </c>
      <c r="F11" t="str">
        <f>LEFT(E11,LEN(E11)-6)</f>
        <v>21锡交通MTN005</v>
      </c>
      <c r="G11" t="s">
        <v>503</v>
      </c>
      <c r="H11" t="str">
        <f>CONCATENATE("(",G11,")")</f>
        <v>(Carbon Neutral Bond)</v>
      </c>
    </row>
    <row r="12" ht="13" spans="1:8">
      <c r="A12" t="s">
        <v>501</v>
      </c>
      <c r="B12" t="s">
        <v>86</v>
      </c>
      <c r="C12" s="26">
        <v>102101367</v>
      </c>
      <c r="D12" s="26">
        <v>102101367</v>
      </c>
      <c r="E12" t="s">
        <v>513</v>
      </c>
      <c r="F12" t="str">
        <f>LEFT(E12,LEN(E12)-6)</f>
        <v>21温州交运MTN001</v>
      </c>
      <c r="G12" t="s">
        <v>503</v>
      </c>
      <c r="H12" t="str">
        <f>CONCATENATE("(",G12,")")</f>
        <v>(Carbon Neutral Bond)</v>
      </c>
    </row>
    <row r="13" ht="13" spans="1:8">
      <c r="A13" t="s">
        <v>501</v>
      </c>
      <c r="B13" t="s">
        <v>96</v>
      </c>
      <c r="C13" s="26">
        <v>132100090</v>
      </c>
      <c r="D13" s="26">
        <v>132100090</v>
      </c>
      <c r="E13" t="s">
        <v>514</v>
      </c>
      <c r="F13" t="str">
        <f>LEFT(E13,LEN(E13)-6)</f>
        <v>21三峡GN010</v>
      </c>
      <c r="G13" t="s">
        <v>503</v>
      </c>
      <c r="H13" t="str">
        <f>CONCATENATE("(",G13,")")</f>
        <v>(Carbon Neutral Bond)</v>
      </c>
    </row>
    <row r="14" ht="13" spans="1:8">
      <c r="A14" t="s">
        <v>501</v>
      </c>
      <c r="B14" t="s">
        <v>98</v>
      </c>
      <c r="C14" s="26">
        <v>132100113</v>
      </c>
      <c r="D14" s="26">
        <v>132100113</v>
      </c>
      <c r="E14" t="s">
        <v>515</v>
      </c>
      <c r="F14" t="str">
        <f>LEFT(E14,LEN(E14)-6)</f>
        <v>21三峡GN013</v>
      </c>
      <c r="G14" t="s">
        <v>503</v>
      </c>
      <c r="H14" t="str">
        <f>CONCATENATE("(",G14,")")</f>
        <v>(Carbon Neutral Bond)</v>
      </c>
    </row>
    <row r="15" ht="13" spans="1:8">
      <c r="A15" t="s">
        <v>501</v>
      </c>
      <c r="B15" t="s">
        <v>100</v>
      </c>
      <c r="C15" s="26">
        <v>132100114</v>
      </c>
      <c r="D15" s="26">
        <v>132100114</v>
      </c>
      <c r="E15" t="s">
        <v>516</v>
      </c>
      <c r="F15" t="str">
        <f>LEFT(E15,LEN(E15)-6)</f>
        <v>21三峡GN012</v>
      </c>
      <c r="G15" t="s">
        <v>503</v>
      </c>
      <c r="H15" t="str">
        <f>CONCATENATE("(",G15,")")</f>
        <v>(Carbon Neutral Bond)</v>
      </c>
    </row>
    <row r="16" ht="13" spans="1:8">
      <c r="A16" t="s">
        <v>501</v>
      </c>
      <c r="B16" t="s">
        <v>101</v>
      </c>
      <c r="C16" s="26">
        <v>132100136</v>
      </c>
      <c r="D16" s="26">
        <v>132100136</v>
      </c>
      <c r="E16" t="s">
        <v>517</v>
      </c>
      <c r="F16" t="str">
        <f>LEFT(E16,LEN(E16)-6)</f>
        <v>21三峡GN014</v>
      </c>
      <c r="G16" t="s">
        <v>503</v>
      </c>
      <c r="H16" t="str">
        <f>CONCATENATE("(",G16,")")</f>
        <v>(Carbon Neutral Bond)</v>
      </c>
    </row>
    <row r="17" ht="13" spans="1:8">
      <c r="A17" t="s">
        <v>501</v>
      </c>
      <c r="B17" t="s">
        <v>103</v>
      </c>
      <c r="C17" s="26">
        <v>132100139</v>
      </c>
      <c r="D17" s="26">
        <v>132100139</v>
      </c>
      <c r="E17" t="s">
        <v>518</v>
      </c>
      <c r="F17" t="str">
        <f>LEFT(E17,LEN(E17)-6)</f>
        <v>21三峡GN015</v>
      </c>
      <c r="G17" t="s">
        <v>503</v>
      </c>
      <c r="H17" t="str">
        <f>CONCATENATE("(",G17,")")</f>
        <v>(Carbon Neutral Bond)</v>
      </c>
    </row>
    <row r="18" ht="13" spans="1:8">
      <c r="A18" t="s">
        <v>501</v>
      </c>
      <c r="B18" t="s">
        <v>105</v>
      </c>
      <c r="C18" s="26">
        <v>132280011</v>
      </c>
      <c r="D18" s="26">
        <v>132280011</v>
      </c>
      <c r="E18" t="s">
        <v>519</v>
      </c>
      <c r="F18" t="str">
        <f>LEFT(E18,LEN(E18)-6)</f>
        <v>22三峡GN002</v>
      </c>
      <c r="G18" t="s">
        <v>503</v>
      </c>
      <c r="H18" t="str">
        <f>CONCATENATE("(",G18,")")</f>
        <v>(Carbon Neutral Bond)</v>
      </c>
    </row>
    <row r="19" ht="13" spans="1:8">
      <c r="A19" t="s">
        <v>501</v>
      </c>
      <c r="B19" t="s">
        <v>107</v>
      </c>
      <c r="C19" s="26">
        <v>132280012</v>
      </c>
      <c r="D19" s="26">
        <v>132280012</v>
      </c>
      <c r="E19" t="s">
        <v>520</v>
      </c>
      <c r="F19" t="str">
        <f>LEFT(E19,LEN(E19)-6)</f>
        <v>22三峡GN003</v>
      </c>
      <c r="G19" t="s">
        <v>503</v>
      </c>
      <c r="H19" t="str">
        <f>CONCATENATE("(",G19,")")</f>
        <v>(Carbon Neutral Bond)</v>
      </c>
    </row>
    <row r="20" ht="13" spans="1:8">
      <c r="A20" t="s">
        <v>501</v>
      </c>
      <c r="B20" t="s">
        <v>110</v>
      </c>
      <c r="C20" s="26">
        <v>132280106</v>
      </c>
      <c r="D20" s="26">
        <v>132280106</v>
      </c>
      <c r="E20" t="s">
        <v>521</v>
      </c>
      <c r="F20" t="str">
        <f>LEFT(E20,LEN(E20)-6)</f>
        <v>22三峡GN008</v>
      </c>
      <c r="G20" t="s">
        <v>503</v>
      </c>
      <c r="H20" t="str">
        <f>CONCATENATE("(",G20,")")</f>
        <v>(Carbon Neutral Bond)</v>
      </c>
    </row>
    <row r="21" ht="13" spans="1:8">
      <c r="A21" t="s">
        <v>501</v>
      </c>
      <c r="B21" t="s">
        <v>114</v>
      </c>
      <c r="C21" s="26">
        <v>132280107</v>
      </c>
      <c r="D21" s="26">
        <v>132280107</v>
      </c>
      <c r="E21" t="s">
        <v>522</v>
      </c>
      <c r="F21" t="str">
        <f>LEFT(E21,LEN(E21)-6)</f>
        <v>22三峡GN009</v>
      </c>
      <c r="G21" t="s">
        <v>503</v>
      </c>
      <c r="H21" t="str">
        <f>CONCATENATE("(",G21,")")</f>
        <v>(Carbon Neutral Bond)</v>
      </c>
    </row>
    <row r="22" ht="13" spans="1:8">
      <c r="A22" t="s">
        <v>501</v>
      </c>
      <c r="B22" t="s">
        <v>115</v>
      </c>
      <c r="C22" s="26">
        <v>132280114</v>
      </c>
      <c r="D22" s="26">
        <v>132280114</v>
      </c>
      <c r="E22" t="s">
        <v>523</v>
      </c>
      <c r="F22" t="str">
        <f>LEFT(E22,LEN(E22)-6)</f>
        <v>22三峡GN010</v>
      </c>
      <c r="G22" t="s">
        <v>503</v>
      </c>
      <c r="H22" t="str">
        <f>CONCATENATE("(",G22,")")</f>
        <v>(Carbon Neutral Bond)</v>
      </c>
    </row>
    <row r="23" ht="13" spans="1:8">
      <c r="A23" t="s">
        <v>501</v>
      </c>
      <c r="B23" t="s">
        <v>117</v>
      </c>
      <c r="C23" s="26">
        <v>132280115</v>
      </c>
      <c r="D23" s="26">
        <v>132280115</v>
      </c>
      <c r="E23" t="s">
        <v>524</v>
      </c>
      <c r="F23" t="str">
        <f>LEFT(E23,LEN(E23)-6)</f>
        <v>22三峡GN011</v>
      </c>
      <c r="G23" t="s">
        <v>503</v>
      </c>
      <c r="H23" t="str">
        <f>CONCATENATE("(",G23,")")</f>
        <v>(Carbon Neutral Bond)</v>
      </c>
    </row>
    <row r="24" ht="13" spans="1:8">
      <c r="A24" t="s">
        <v>501</v>
      </c>
      <c r="B24" t="s">
        <v>125</v>
      </c>
      <c r="C24" s="26">
        <v>132280004</v>
      </c>
      <c r="D24" s="26">
        <v>132280004</v>
      </c>
      <c r="E24" t="s">
        <v>525</v>
      </c>
      <c r="F24" t="str">
        <f>LEFT(E24,LEN(E24)-6)</f>
        <v>22水发集团GN001</v>
      </c>
      <c r="G24" t="s">
        <v>503</v>
      </c>
      <c r="H24" t="str">
        <f>CONCATENATE("(",G24,")")</f>
        <v>(Carbon Neutral Bond)</v>
      </c>
    </row>
    <row r="25" ht="13" spans="1:8">
      <c r="A25" t="s">
        <v>501</v>
      </c>
      <c r="B25" t="s">
        <v>128</v>
      </c>
      <c r="C25" s="26">
        <v>102101182</v>
      </c>
      <c r="D25" s="26">
        <v>102101182</v>
      </c>
      <c r="E25" t="s">
        <v>526</v>
      </c>
      <c r="F25" t="str">
        <f>LEFT(E25,LEN(E25)-6)</f>
        <v>21深圳地铁MTN003</v>
      </c>
      <c r="G25" t="s">
        <v>503</v>
      </c>
      <c r="H25" t="str">
        <f>CONCATENATE("(",G25,")")</f>
        <v>(Carbon Neutral Bond)</v>
      </c>
    </row>
    <row r="26" ht="13" spans="1:8">
      <c r="A26" t="s">
        <v>501</v>
      </c>
      <c r="B26" t="s">
        <v>131</v>
      </c>
      <c r="C26" s="26">
        <v>102101755</v>
      </c>
      <c r="D26" s="26">
        <v>102101755</v>
      </c>
      <c r="E26" t="s">
        <v>527</v>
      </c>
      <c r="F26" t="str">
        <f>LEFT(E26,LEN(E26)-6)</f>
        <v>21深圳地铁MTN004</v>
      </c>
      <c r="G26" t="s">
        <v>503</v>
      </c>
      <c r="H26" t="str">
        <f>CONCATENATE("(",G26,")")</f>
        <v>(Carbon Neutral Bond)</v>
      </c>
    </row>
    <row r="27" ht="13" spans="1:8">
      <c r="A27" t="s">
        <v>501</v>
      </c>
      <c r="B27" t="s">
        <v>133</v>
      </c>
      <c r="C27" s="26">
        <v>102103178</v>
      </c>
      <c r="D27" s="26">
        <v>102103178</v>
      </c>
      <c r="E27" t="s">
        <v>528</v>
      </c>
      <c r="F27" t="str">
        <f>LEFT(E27,LEN(E27)-6)</f>
        <v>21深圳地铁MTN006</v>
      </c>
      <c r="G27" t="s">
        <v>503</v>
      </c>
      <c r="H27" t="str">
        <f>CONCATENATE("(",G27,")")</f>
        <v>(Carbon Neutral Bond)</v>
      </c>
    </row>
    <row r="28" ht="13" spans="1:8">
      <c r="A28" t="s">
        <v>501</v>
      </c>
      <c r="B28" t="s">
        <v>135</v>
      </c>
      <c r="C28" s="26">
        <v>102103239</v>
      </c>
      <c r="D28" s="26">
        <v>102103239</v>
      </c>
      <c r="E28" t="s">
        <v>529</v>
      </c>
      <c r="F28" t="str">
        <f>LEFT(E28,LEN(E28)-6)</f>
        <v>21深圳地铁MTN007</v>
      </c>
      <c r="G28" t="s">
        <v>503</v>
      </c>
      <c r="H28" t="str">
        <f>CONCATENATE("(",G28,")")</f>
        <v>(Carbon Neutral Bond)</v>
      </c>
    </row>
    <row r="29" ht="13" spans="1:8">
      <c r="A29" t="s">
        <v>501</v>
      </c>
      <c r="B29" t="s">
        <v>146</v>
      </c>
      <c r="C29" s="26">
        <v>102101436</v>
      </c>
      <c r="D29" s="26">
        <v>102101436</v>
      </c>
      <c r="E29" t="s">
        <v>530</v>
      </c>
      <c r="F29" t="str">
        <f>LEFT(E29,LEN(E29)-6)</f>
        <v>21申能股MTN001</v>
      </c>
      <c r="G29" t="s">
        <v>503</v>
      </c>
      <c r="H29" t="str">
        <f>CONCATENATE("(",G29,")")</f>
        <v>(Carbon Neutral Bond)</v>
      </c>
    </row>
    <row r="30" ht="13" spans="1:8">
      <c r="A30" t="s">
        <v>501</v>
      </c>
      <c r="B30" t="s">
        <v>149</v>
      </c>
      <c r="C30" s="26">
        <v>102280642</v>
      </c>
      <c r="D30" s="26">
        <v>102280642</v>
      </c>
      <c r="E30" t="s">
        <v>531</v>
      </c>
      <c r="F30" t="str">
        <f>LEFT(E30,LEN(E30)-6)</f>
        <v>22申能股MTN001</v>
      </c>
      <c r="G30" t="s">
        <v>503</v>
      </c>
      <c r="H30" t="str">
        <f>CONCATENATE("(",G30,")")</f>
        <v>(Carbon Neutral Bond)</v>
      </c>
    </row>
    <row r="31" ht="13" spans="1:8">
      <c r="A31" t="s">
        <v>501</v>
      </c>
      <c r="B31" t="s">
        <v>151</v>
      </c>
      <c r="C31" s="26">
        <v>132280060</v>
      </c>
      <c r="D31" s="26">
        <v>132280060</v>
      </c>
      <c r="E31" t="s">
        <v>532</v>
      </c>
      <c r="F31" t="str">
        <f>LEFT(E31,LEN(E31)-6)</f>
        <v>22鲁高速GN004</v>
      </c>
      <c r="G31" t="s">
        <v>503</v>
      </c>
      <c r="H31" t="str">
        <f>CONCATENATE("(",G31,")")</f>
        <v>(Carbon Neutral Bond)</v>
      </c>
    </row>
    <row r="32" ht="13" spans="1:8">
      <c r="A32" t="s">
        <v>501</v>
      </c>
      <c r="B32" t="s">
        <v>154</v>
      </c>
      <c r="C32" s="26">
        <v>102282463</v>
      </c>
      <c r="D32" s="26">
        <v>102282463</v>
      </c>
      <c r="E32" t="s">
        <v>533</v>
      </c>
      <c r="F32" t="str">
        <f>LEFT(E32,LEN(E32)-6)</f>
        <v>22山东发展MTN001</v>
      </c>
      <c r="G32" t="s">
        <v>503</v>
      </c>
      <c r="H32" t="str">
        <f>CONCATENATE("(",G32,")")</f>
        <v>(Carbon Neutral Bond)</v>
      </c>
    </row>
    <row r="33" ht="13" spans="1:8">
      <c r="A33" t="s">
        <v>501</v>
      </c>
      <c r="B33" t="s">
        <v>157</v>
      </c>
      <c r="C33" s="26">
        <v>102101435</v>
      </c>
      <c r="D33" s="26">
        <v>102101435</v>
      </c>
      <c r="E33" t="s">
        <v>534</v>
      </c>
      <c r="F33" t="str">
        <f>LEFT(E33,LEN(E33)-6)</f>
        <v>21深能源MTN001</v>
      </c>
      <c r="G33" t="s">
        <v>503</v>
      </c>
      <c r="H33" t="str">
        <f>CONCATENATE("(",G33,")")</f>
        <v>(Carbon Neutral Bond)</v>
      </c>
    </row>
    <row r="34" ht="13" spans="1:8">
      <c r="A34" t="s">
        <v>501</v>
      </c>
      <c r="B34" t="s">
        <v>160</v>
      </c>
      <c r="C34" s="26">
        <v>132100082</v>
      </c>
      <c r="D34" s="26">
        <v>132100082</v>
      </c>
      <c r="E34" t="s">
        <v>535</v>
      </c>
      <c r="F34" t="str">
        <f>LEFT(E34,LEN(E34)-6)</f>
        <v>21融和融资GN001</v>
      </c>
      <c r="G34" t="s">
        <v>503</v>
      </c>
      <c r="H34" t="str">
        <f>CONCATENATE("(",G34,")")</f>
        <v>(Carbon Neutral Bond)</v>
      </c>
    </row>
    <row r="35" ht="13" spans="1:8">
      <c r="A35" t="s">
        <v>501</v>
      </c>
      <c r="B35" t="s">
        <v>163</v>
      </c>
      <c r="C35" s="26">
        <v>132100138</v>
      </c>
      <c r="D35" s="26">
        <v>132100138</v>
      </c>
      <c r="E35" t="s">
        <v>536</v>
      </c>
      <c r="F35" t="str">
        <f>LEFT(E35,LEN(E35)-6)</f>
        <v>21融和融资GN002</v>
      </c>
      <c r="G35" t="s">
        <v>503</v>
      </c>
      <c r="H35" t="str">
        <f>CONCATENATE("(",G35,")")</f>
        <v>(Carbon Neutral Bond)</v>
      </c>
    </row>
    <row r="36" ht="13" spans="1:8">
      <c r="A36" t="s">
        <v>501</v>
      </c>
      <c r="B36" t="s">
        <v>165</v>
      </c>
      <c r="C36" s="26">
        <v>132280016</v>
      </c>
      <c r="D36" s="26">
        <v>132280016</v>
      </c>
      <c r="E36" t="s">
        <v>537</v>
      </c>
      <c r="F36" t="str">
        <f>LEFT(E36,LEN(E36)-6)</f>
        <v>22融和融资GN001</v>
      </c>
      <c r="G36" t="s">
        <v>503</v>
      </c>
      <c r="H36" t="str">
        <f>CONCATENATE("(",G36,")")</f>
        <v>(Carbon Neutral Bond)</v>
      </c>
    </row>
    <row r="37" ht="13" spans="1:8">
      <c r="A37" t="s">
        <v>501</v>
      </c>
      <c r="B37" t="s">
        <v>167</v>
      </c>
      <c r="C37" s="26">
        <v>132280048</v>
      </c>
      <c r="D37" s="26">
        <v>132280048</v>
      </c>
      <c r="E37" t="s">
        <v>538</v>
      </c>
      <c r="F37" t="str">
        <f>LEFT(E37,LEN(E37)-6)</f>
        <v>22融和融资GN002</v>
      </c>
      <c r="G37" t="s">
        <v>503</v>
      </c>
      <c r="H37" t="str">
        <f>CONCATENATE("(",G37,")")</f>
        <v>(Carbon Neutral Bond)</v>
      </c>
    </row>
    <row r="38" ht="13" spans="1:8">
      <c r="A38" t="s">
        <v>501</v>
      </c>
      <c r="B38" t="s">
        <v>173</v>
      </c>
      <c r="C38" s="26">
        <v>132380008</v>
      </c>
      <c r="D38" s="26">
        <v>132380008</v>
      </c>
      <c r="E38" t="s">
        <v>539</v>
      </c>
      <c r="F38" t="str">
        <f>LEFT(E38,LEN(E38)-6)</f>
        <v>23融和融资GN001</v>
      </c>
      <c r="G38" t="s">
        <v>503</v>
      </c>
      <c r="H38" t="str">
        <f>CONCATENATE("(",G38,")")</f>
        <v>(Carbon Neutral Bond)</v>
      </c>
    </row>
    <row r="39" ht="13" spans="1:8">
      <c r="A39" t="s">
        <v>501</v>
      </c>
      <c r="B39" t="s">
        <v>183</v>
      </c>
      <c r="C39" s="26">
        <v>102101134</v>
      </c>
      <c r="D39" s="26">
        <v>102101134</v>
      </c>
      <c r="E39" t="s">
        <v>540</v>
      </c>
      <c r="F39" t="str">
        <f>LEFT(E39,LEN(E39)-6)</f>
        <v>21泉州交通MTN001</v>
      </c>
      <c r="G39" t="s">
        <v>503</v>
      </c>
      <c r="H39" t="str">
        <f>CONCATENATE("(",G39,")")</f>
        <v>(Carbon Neutral Bond)</v>
      </c>
    </row>
    <row r="40" ht="13" spans="1:8">
      <c r="A40" t="s">
        <v>501</v>
      </c>
      <c r="B40" t="s">
        <v>186</v>
      </c>
      <c r="C40" s="26">
        <v>102101118</v>
      </c>
      <c r="D40" s="26">
        <v>102101118</v>
      </c>
      <c r="E40" t="s">
        <v>541</v>
      </c>
      <c r="F40" t="str">
        <f>LEFT(E40,LEN(E40)-6)</f>
        <v>21青岛地铁MTN002</v>
      </c>
      <c r="G40" t="s">
        <v>503</v>
      </c>
      <c r="H40" t="str">
        <f>CONCATENATE("(",G40,")")</f>
        <v>(Carbon Neutral Bond)</v>
      </c>
    </row>
    <row r="41" ht="13" spans="1:8">
      <c r="A41" t="s">
        <v>501</v>
      </c>
      <c r="B41" t="s">
        <v>189</v>
      </c>
      <c r="C41" s="26">
        <v>102102078</v>
      </c>
      <c r="D41" s="26">
        <v>102102078</v>
      </c>
      <c r="E41" t="s">
        <v>542</v>
      </c>
      <c r="F41" t="str">
        <f>LEFT(E41,LEN(E41)-6)</f>
        <v>21青城新能MTN001</v>
      </c>
      <c r="G41" t="s">
        <v>503</v>
      </c>
      <c r="H41" t="str">
        <f>CONCATENATE("(",G41,")")</f>
        <v>(Carbon Neutral Bond)</v>
      </c>
    </row>
    <row r="42" ht="13" spans="1:8">
      <c r="A42" t="s">
        <v>501</v>
      </c>
      <c r="B42" t="s">
        <v>205</v>
      </c>
      <c r="C42" s="26">
        <v>132100063</v>
      </c>
      <c r="D42" s="26">
        <v>132100063</v>
      </c>
      <c r="E42" t="s">
        <v>543</v>
      </c>
      <c r="F42" t="str">
        <f>LEFT(E42,LEN(E42)-6)</f>
        <v>21宁波轨交GN001</v>
      </c>
      <c r="G42" t="s">
        <v>503</v>
      </c>
      <c r="H42" t="str">
        <f>CONCATENATE("(",G42,")")</f>
        <v>(Carbon Neutral Bond)</v>
      </c>
    </row>
    <row r="43" ht="13" spans="1:8">
      <c r="A43" t="s">
        <v>501</v>
      </c>
      <c r="B43" t="s">
        <v>212</v>
      </c>
      <c r="C43" s="26">
        <v>102102307</v>
      </c>
      <c r="D43" s="26">
        <v>102102307</v>
      </c>
      <c r="E43" t="s">
        <v>544</v>
      </c>
      <c r="F43" t="str">
        <f>LEFT(E43,LEN(E43)-6)</f>
        <v>21国能江苏MTN001</v>
      </c>
      <c r="G43" t="s">
        <v>503</v>
      </c>
      <c r="H43" t="str">
        <f>CONCATENATE("(",G43,")")</f>
        <v>(Carbon Neutral Bond)</v>
      </c>
    </row>
    <row r="44" ht="13" spans="1:8">
      <c r="A44" t="s">
        <v>501</v>
      </c>
      <c r="B44" t="s">
        <v>224</v>
      </c>
      <c r="C44" s="26">
        <v>132100040</v>
      </c>
      <c r="D44" s="26">
        <v>132100040</v>
      </c>
      <c r="E44" t="s">
        <v>545</v>
      </c>
      <c r="F44" t="str">
        <f>LEFT(E44,LEN(E44)-6)</f>
        <v>21南京地铁GN001</v>
      </c>
      <c r="G44" t="s">
        <v>503</v>
      </c>
      <c r="H44" t="str">
        <f>CONCATENATE("(",G44,")")</f>
        <v>(Carbon Neutral Bond)</v>
      </c>
    </row>
    <row r="45" ht="13" spans="1:8">
      <c r="A45" t="s">
        <v>501</v>
      </c>
      <c r="B45" t="s">
        <v>226</v>
      </c>
      <c r="C45" s="26">
        <v>132100126</v>
      </c>
      <c r="D45" s="26">
        <v>132100126</v>
      </c>
      <c r="E45" t="s">
        <v>546</v>
      </c>
      <c r="F45" t="str">
        <f>LEFT(E45,LEN(E45)-6)</f>
        <v>21南京地铁GN002</v>
      </c>
      <c r="G45" t="s">
        <v>503</v>
      </c>
      <c r="H45" t="str">
        <f>CONCATENATE("(",G45,")")</f>
        <v>(Carbon Neutral Bond)</v>
      </c>
    </row>
    <row r="46" ht="13" spans="1:8">
      <c r="A46" t="s">
        <v>501</v>
      </c>
      <c r="B46" t="s">
        <v>240</v>
      </c>
      <c r="C46" s="26">
        <v>132100085</v>
      </c>
      <c r="D46" s="26">
        <v>132100085</v>
      </c>
      <c r="E46" t="s">
        <v>547</v>
      </c>
      <c r="F46" t="str">
        <f>LEFT(E46,LEN(E46)-6)</f>
        <v>21龙源电力GN001</v>
      </c>
      <c r="G46" t="s">
        <v>503</v>
      </c>
      <c r="H46" t="str">
        <f>CONCATENATE("(",G46,")")</f>
        <v>(Carbon Neutral Bond)</v>
      </c>
    </row>
    <row r="47" ht="13" spans="1:8">
      <c r="A47" t="s">
        <v>501</v>
      </c>
      <c r="B47" t="s">
        <v>264</v>
      </c>
      <c r="C47" s="26">
        <v>132100076</v>
      </c>
      <c r="D47" s="26">
        <v>132100076</v>
      </c>
      <c r="E47" t="s">
        <v>548</v>
      </c>
      <c r="F47" t="str">
        <f>LEFT(E47,LEN(E47)-6)</f>
        <v>21京能洁能GN001</v>
      </c>
      <c r="G47" t="s">
        <v>503</v>
      </c>
      <c r="H47" t="str">
        <f>CONCATENATE("(",G47,")")</f>
        <v>(Carbon Neutral Bond)</v>
      </c>
    </row>
    <row r="48" ht="13" spans="1:8">
      <c r="A48" t="s">
        <v>501</v>
      </c>
      <c r="B48" t="s">
        <v>278</v>
      </c>
      <c r="C48" s="26">
        <v>132100102</v>
      </c>
      <c r="D48" s="26">
        <v>132100102</v>
      </c>
      <c r="E48" t="s">
        <v>549</v>
      </c>
      <c r="F48" t="str">
        <f>LEFT(E48,LEN(E48)-6)</f>
        <v>21天成租赁GN002</v>
      </c>
      <c r="G48" t="s">
        <v>503</v>
      </c>
      <c r="H48" t="str">
        <f>CONCATENATE("(",G48,")")</f>
        <v>(Carbon Neutral Bond)</v>
      </c>
    </row>
    <row r="49" ht="13" spans="1:8">
      <c r="A49" t="s">
        <v>501</v>
      </c>
      <c r="B49" t="s">
        <v>281</v>
      </c>
      <c r="C49" s="26">
        <v>132280054</v>
      </c>
      <c r="D49" s="26">
        <v>132280054</v>
      </c>
      <c r="E49" t="s">
        <v>550</v>
      </c>
      <c r="F49" t="str">
        <f>LEFT(E49,LEN(E49)-6)</f>
        <v>22天成租赁GN001</v>
      </c>
      <c r="G49" t="s">
        <v>503</v>
      </c>
      <c r="H49" t="str">
        <f>CONCATENATE("(",G49,")")</f>
        <v>(Carbon Neutral Bond)</v>
      </c>
    </row>
    <row r="50" ht="13" spans="1:8">
      <c r="A50" t="s">
        <v>501</v>
      </c>
      <c r="B50" t="s">
        <v>284</v>
      </c>
      <c r="C50" s="26">
        <v>132280103</v>
      </c>
      <c r="D50" s="26">
        <v>132280103</v>
      </c>
      <c r="E50" t="s">
        <v>551</v>
      </c>
      <c r="F50" t="str">
        <f>LEFT(E50,LEN(E50)-6)</f>
        <v>22天成租赁GN002</v>
      </c>
      <c r="G50" t="s">
        <v>503</v>
      </c>
      <c r="H50" t="str">
        <f>CONCATENATE("(",G50,")")</f>
        <v>(Carbon Neutral Bond)</v>
      </c>
    </row>
    <row r="51" ht="13" spans="1:8">
      <c r="A51" t="s">
        <v>501</v>
      </c>
      <c r="B51" t="s">
        <v>286</v>
      </c>
      <c r="C51" s="26">
        <v>102103332</v>
      </c>
      <c r="D51" s="26">
        <v>102103332</v>
      </c>
      <c r="E51" t="s">
        <v>552</v>
      </c>
      <c r="F51" t="str">
        <f>LEFT(E51,LEN(E51)-6)</f>
        <v>21华能江苏MTN001</v>
      </c>
      <c r="G51" t="s">
        <v>503</v>
      </c>
      <c r="H51" t="str">
        <f>CONCATENATE("(",G51,")")</f>
        <v>(Carbon Neutral Bond)</v>
      </c>
    </row>
    <row r="52" ht="13" spans="1:8">
      <c r="A52" t="s">
        <v>501</v>
      </c>
      <c r="B52" t="s">
        <v>289</v>
      </c>
      <c r="C52" s="26">
        <v>102280953</v>
      </c>
      <c r="D52" s="26">
        <v>102280953</v>
      </c>
      <c r="E52" t="s">
        <v>553</v>
      </c>
      <c r="F52" t="str">
        <f>LEFT(E52,LEN(E52)-6)</f>
        <v>22华能江苏MTN001</v>
      </c>
      <c r="G52" t="s">
        <v>503</v>
      </c>
      <c r="H52" t="str">
        <f>CONCATENATE("(",G52,")")</f>
        <v>(Carbon Neutral Bond)</v>
      </c>
    </row>
    <row r="53" ht="13" spans="1:8">
      <c r="A53" t="s">
        <v>501</v>
      </c>
      <c r="B53" t="s">
        <v>315</v>
      </c>
      <c r="C53" s="26">
        <v>132100133</v>
      </c>
      <c r="D53" s="26">
        <v>132100133</v>
      </c>
      <c r="E53" t="s">
        <v>554</v>
      </c>
      <c r="F53" t="str">
        <f>LEFT(E53,LEN(E53)-6)</f>
        <v>21福瑞能源GN004</v>
      </c>
      <c r="G53" t="s">
        <v>503</v>
      </c>
      <c r="H53" t="str">
        <f>CONCATENATE("(",G53,")")</f>
        <v>(Carbon Neutral Bond)</v>
      </c>
    </row>
    <row r="54" ht="13" spans="1:8">
      <c r="A54" t="s">
        <v>501</v>
      </c>
      <c r="B54" t="s">
        <v>320</v>
      </c>
      <c r="C54" s="26">
        <v>132100035</v>
      </c>
      <c r="D54" s="26">
        <v>132100035</v>
      </c>
      <c r="E54" t="s">
        <v>555</v>
      </c>
      <c r="F54" t="str">
        <f>LEFT(E54,LEN(E54)-6)</f>
        <v>21华能GN002</v>
      </c>
      <c r="G54" t="s">
        <v>503</v>
      </c>
      <c r="H54" t="str">
        <f>CONCATENATE("(",G54,")")</f>
        <v>(Carbon Neutral Bond)</v>
      </c>
    </row>
    <row r="55" ht="13" spans="1:8">
      <c r="A55" t="s">
        <v>501</v>
      </c>
      <c r="B55" t="s">
        <v>325</v>
      </c>
      <c r="C55" s="26">
        <v>102280545</v>
      </c>
      <c r="D55" s="26">
        <v>102280545</v>
      </c>
      <c r="E55" t="s">
        <v>556</v>
      </c>
      <c r="F55" t="str">
        <f>LEFT(E55,LEN(E55)-6)</f>
        <v>22鄂能源MTN002</v>
      </c>
      <c r="G55" t="s">
        <v>503</v>
      </c>
      <c r="H55" t="str">
        <f>CONCATENATE("(",G55,")")</f>
        <v>(Carbon Neutral Bond)</v>
      </c>
    </row>
    <row r="56" ht="13" spans="1:8">
      <c r="A56" t="s">
        <v>501</v>
      </c>
      <c r="B56" t="s">
        <v>330</v>
      </c>
      <c r="C56" s="26">
        <v>132280006</v>
      </c>
      <c r="D56" s="26">
        <v>132280006</v>
      </c>
      <c r="E56" t="s">
        <v>557</v>
      </c>
      <c r="F56" t="str">
        <f>LEFT(E56,LEN(E56)-6)</f>
        <v>22苏国信GN001</v>
      </c>
      <c r="G56" t="s">
        <v>503</v>
      </c>
      <c r="H56" t="str">
        <f>CONCATENATE("(",G56,")")</f>
        <v>(Carbon Neutral Bond)</v>
      </c>
    </row>
    <row r="57" ht="13" spans="1:8">
      <c r="A57" t="s">
        <v>501</v>
      </c>
      <c r="B57" t="s">
        <v>344</v>
      </c>
      <c r="C57" s="26">
        <v>132100096</v>
      </c>
      <c r="D57" s="26">
        <v>132100096</v>
      </c>
      <c r="E57" t="s">
        <v>558</v>
      </c>
      <c r="F57" t="str">
        <f>LEFT(E57,LEN(E57)-6)</f>
        <v>21国电GN003</v>
      </c>
      <c r="G57" t="s">
        <v>503</v>
      </c>
      <c r="H57" t="str">
        <f>CONCATENATE("(",G57,")")</f>
        <v>(Carbon Neutral Bond)</v>
      </c>
    </row>
    <row r="58" ht="13" spans="1:8">
      <c r="A58" t="s">
        <v>501</v>
      </c>
      <c r="B58" t="s">
        <v>357</v>
      </c>
      <c r="C58" s="26">
        <v>132280080</v>
      </c>
      <c r="D58" s="26">
        <v>132280080</v>
      </c>
      <c r="E58" t="s">
        <v>559</v>
      </c>
      <c r="F58" t="str">
        <f>LEFT(E58,LEN(E58)-6)</f>
        <v>22福州地铁GN002</v>
      </c>
      <c r="G58" t="s">
        <v>503</v>
      </c>
      <c r="H58" t="str">
        <f>CONCATENATE("(",G58,")")</f>
        <v>(Carbon Neutral Bond)</v>
      </c>
    </row>
    <row r="59" ht="13" spans="1:8">
      <c r="A59" t="s">
        <v>501</v>
      </c>
      <c r="B59" t="s">
        <v>359</v>
      </c>
      <c r="C59" s="26">
        <v>132380017</v>
      </c>
      <c r="D59" s="26">
        <v>132380017</v>
      </c>
      <c r="E59" t="s">
        <v>560</v>
      </c>
      <c r="F59" t="str">
        <f>LEFT(E59,LEN(E59)-6)</f>
        <v>23福州地铁GN001</v>
      </c>
      <c r="G59" t="s">
        <v>503</v>
      </c>
      <c r="H59" t="str">
        <f>CONCATENATE("(",G59,")")</f>
        <v>(Carbon Neutral Bond)</v>
      </c>
    </row>
    <row r="60" ht="13" spans="1:8">
      <c r="A60" t="s">
        <v>501</v>
      </c>
      <c r="B60" t="s">
        <v>367</v>
      </c>
      <c r="C60" s="26">
        <v>132100150</v>
      </c>
      <c r="D60" s="26">
        <v>132100150</v>
      </c>
      <c r="E60" t="s">
        <v>561</v>
      </c>
      <c r="F60" t="str">
        <f>LEFT(E60,LEN(E60)-6)</f>
        <v>21中能建GN001</v>
      </c>
      <c r="G60" t="s">
        <v>503</v>
      </c>
      <c r="H60" t="str">
        <f>CONCATENATE("(",G60,")")</f>
        <v>(Carbon Neutral Bond)</v>
      </c>
    </row>
    <row r="61" ht="13" spans="1:8">
      <c r="A61" t="s">
        <v>501</v>
      </c>
      <c r="B61" t="s">
        <v>370</v>
      </c>
      <c r="C61" s="26">
        <v>132100087</v>
      </c>
      <c r="D61" s="26">
        <v>132100087</v>
      </c>
      <c r="E61" t="s">
        <v>562</v>
      </c>
      <c r="F61" t="str">
        <f>LEFT(E61,LEN(E61)-6)</f>
        <v>21粤电开GN001</v>
      </c>
      <c r="G61" t="s">
        <v>503</v>
      </c>
      <c r="H61" t="str">
        <f>CONCATENATE("(",G61,")")</f>
        <v>(Carbon Neutral Bond)</v>
      </c>
    </row>
    <row r="62" ht="13" spans="1:8">
      <c r="A62" t="s">
        <v>501</v>
      </c>
      <c r="B62" t="s">
        <v>376</v>
      </c>
      <c r="C62" s="26">
        <v>102103318</v>
      </c>
      <c r="D62" s="26">
        <v>102103318</v>
      </c>
      <c r="E62" t="s">
        <v>563</v>
      </c>
      <c r="F62" t="str">
        <f>LEFT(E62,LEN(E62)-6)</f>
        <v>21东方电气MTN003</v>
      </c>
      <c r="G62" t="s">
        <v>503</v>
      </c>
      <c r="H62" t="str">
        <f>CONCATENATE("(",G62,")")</f>
        <v>(Carbon Neutral Bond)</v>
      </c>
    </row>
    <row r="63" ht="13" spans="1:8">
      <c r="A63" t="s">
        <v>501</v>
      </c>
      <c r="B63" t="s">
        <v>379</v>
      </c>
      <c r="C63" s="26">
        <v>132100080</v>
      </c>
      <c r="D63" s="26">
        <v>132100080</v>
      </c>
      <c r="E63" t="s">
        <v>564</v>
      </c>
      <c r="F63" t="str">
        <f>LEFT(E63,LEN(E63)-6)</f>
        <v>21大唐新能GN001</v>
      </c>
      <c r="G63" t="s">
        <v>503</v>
      </c>
      <c r="H63" t="str">
        <f>CONCATENATE("(",G63,")")</f>
        <v>(Carbon Neutral Bond)</v>
      </c>
    </row>
    <row r="64" ht="13" spans="1:8">
      <c r="A64" t="s">
        <v>501</v>
      </c>
      <c r="B64" t="s">
        <v>382</v>
      </c>
      <c r="C64" s="26">
        <v>132100086</v>
      </c>
      <c r="D64" s="26">
        <v>132100086</v>
      </c>
      <c r="E64" t="s">
        <v>565</v>
      </c>
      <c r="F64" t="str">
        <f>LEFT(E64,LEN(E64)-6)</f>
        <v>21大唐发电GN001</v>
      </c>
      <c r="G64" t="s">
        <v>503</v>
      </c>
      <c r="H64" t="str">
        <f>CONCATENATE("(",G64,")")</f>
        <v>(Carbon Neutral Bond)</v>
      </c>
    </row>
    <row r="65" ht="13" spans="1:8">
      <c r="A65" t="s">
        <v>501</v>
      </c>
      <c r="B65" t="s">
        <v>385</v>
      </c>
      <c r="C65" s="26">
        <v>132100097</v>
      </c>
      <c r="D65" s="26">
        <v>132100097</v>
      </c>
      <c r="E65" t="s">
        <v>566</v>
      </c>
      <c r="F65" t="str">
        <f>LEFT(E65,LEN(E65)-6)</f>
        <v>21大唐发电GN002</v>
      </c>
      <c r="G65" t="s">
        <v>503</v>
      </c>
      <c r="H65" t="str">
        <f>CONCATENATE("(",G65,")")</f>
        <v>(Carbon Neutral Bond)</v>
      </c>
    </row>
    <row r="66" ht="13" spans="1:8">
      <c r="A66" t="s">
        <v>501</v>
      </c>
      <c r="B66" t="s">
        <v>394</v>
      </c>
      <c r="C66" s="26">
        <v>132100155</v>
      </c>
      <c r="D66" s="26">
        <v>132100155</v>
      </c>
      <c r="E66" t="s">
        <v>567</v>
      </c>
      <c r="F66" t="str">
        <f>LEFT(E66,LEN(E66)-6)</f>
        <v>21华润租赁GN001</v>
      </c>
      <c r="G66" t="s">
        <v>503</v>
      </c>
      <c r="H66" t="str">
        <f>CONCATENATE("(",G66,")")</f>
        <v>(Carbon Neutral Bond)</v>
      </c>
    </row>
    <row r="67" ht="13" spans="1:8">
      <c r="A67" t="s">
        <v>501</v>
      </c>
      <c r="B67" t="s">
        <v>397</v>
      </c>
      <c r="C67" s="26">
        <v>132280081</v>
      </c>
      <c r="D67" s="26">
        <v>132280081</v>
      </c>
      <c r="E67" t="s">
        <v>568</v>
      </c>
      <c r="F67" t="str">
        <f>LEFT(E67,LEN(E67)-6)</f>
        <v>22中核租赁GN001</v>
      </c>
      <c r="G67" t="s">
        <v>503</v>
      </c>
      <c r="H67" t="str">
        <f>CONCATENATE("(",G67,")")</f>
        <v>(Carbon Neutral Bond)</v>
      </c>
    </row>
    <row r="68" ht="13" spans="1:8">
      <c r="A68" t="s">
        <v>501</v>
      </c>
      <c r="B68" t="s">
        <v>414</v>
      </c>
      <c r="C68" s="26">
        <v>132100052</v>
      </c>
      <c r="D68" s="26">
        <v>132100052</v>
      </c>
      <c r="E68" t="s">
        <v>569</v>
      </c>
      <c r="F68" t="str">
        <f>LEFT(E68,LEN(E68)-6)</f>
        <v>21重庆轨交GN003</v>
      </c>
      <c r="G68" t="s">
        <v>503</v>
      </c>
      <c r="H68" t="str">
        <f>CONCATENATE("(",G68,")")</f>
        <v>(Carbon Neutral Bond)</v>
      </c>
    </row>
    <row r="69" ht="13" spans="1:8">
      <c r="A69" t="s">
        <v>501</v>
      </c>
      <c r="B69" t="s">
        <v>416</v>
      </c>
      <c r="C69" s="26">
        <v>132100057</v>
      </c>
      <c r="D69" s="26">
        <v>132100057</v>
      </c>
      <c r="E69" t="s">
        <v>570</v>
      </c>
      <c r="F69" t="str">
        <f>LEFT(E69,LEN(E69)-6)</f>
        <v>21重庆轨交GN004</v>
      </c>
      <c r="G69" t="s">
        <v>503</v>
      </c>
      <c r="H69" t="str">
        <f>CONCATENATE("(",G69,")")</f>
        <v>(Carbon Neutral Bond)</v>
      </c>
    </row>
    <row r="70" ht="13" spans="1:8">
      <c r="A70" t="s">
        <v>501</v>
      </c>
      <c r="B70" t="s">
        <v>418</v>
      </c>
      <c r="C70" s="26">
        <v>132100084</v>
      </c>
      <c r="D70" s="26">
        <v>132100084</v>
      </c>
      <c r="E70" t="s">
        <v>571</v>
      </c>
      <c r="F70" t="str">
        <f>LEFT(E70,LEN(E70)-6)</f>
        <v>21重庆轨交GN005</v>
      </c>
      <c r="G70" t="s">
        <v>503</v>
      </c>
      <c r="H70" t="str">
        <f>CONCATENATE("(",G70,")")</f>
        <v>(Carbon Neutral Bond)</v>
      </c>
    </row>
    <row r="71" ht="13" spans="1:8">
      <c r="A71" t="s">
        <v>501</v>
      </c>
      <c r="B71" t="s">
        <v>420</v>
      </c>
      <c r="C71" s="26">
        <v>132100156</v>
      </c>
      <c r="D71" s="26">
        <v>132100156</v>
      </c>
      <c r="E71" t="s">
        <v>572</v>
      </c>
      <c r="F71" t="str">
        <f>LEFT(E71,LEN(E71)-6)</f>
        <v>21重庆轨交GN006</v>
      </c>
      <c r="G71" t="s">
        <v>503</v>
      </c>
      <c r="H71" t="str">
        <f>CONCATENATE("(",G71,")")</f>
        <v>(Carbon Neutral Bond)</v>
      </c>
    </row>
    <row r="72" ht="13" spans="1:8">
      <c r="A72" t="s">
        <v>501</v>
      </c>
      <c r="B72" t="s">
        <v>422</v>
      </c>
      <c r="C72" s="26">
        <v>132280007</v>
      </c>
      <c r="D72" s="26">
        <v>132280007</v>
      </c>
      <c r="E72" t="s">
        <v>573</v>
      </c>
      <c r="F72" t="str">
        <f>LEFT(E72,LEN(E72)-6)</f>
        <v>22重庆轨交GN002</v>
      </c>
      <c r="G72" t="s">
        <v>503</v>
      </c>
      <c r="H72" t="str">
        <f>CONCATENATE("(",G72,")")</f>
        <v>(Carbon Neutral Bond)</v>
      </c>
    </row>
    <row r="73" ht="13" spans="1:8">
      <c r="A73" t="s">
        <v>501</v>
      </c>
      <c r="B73" t="s">
        <v>424</v>
      </c>
      <c r="C73" s="26">
        <v>132280085</v>
      </c>
      <c r="D73" s="26">
        <v>132280085</v>
      </c>
      <c r="E73" t="s">
        <v>574</v>
      </c>
      <c r="F73" t="str">
        <f>LEFT(E73,LEN(E73)-6)</f>
        <v>22重庆轨交GN003</v>
      </c>
      <c r="G73" t="s">
        <v>503</v>
      </c>
      <c r="H73" t="str">
        <f>CONCATENATE("(",G73,")")</f>
        <v>(Carbon Neutral Bond)</v>
      </c>
    </row>
    <row r="74" ht="13" spans="1:8">
      <c r="A74" t="s">
        <v>501</v>
      </c>
      <c r="B74" t="s">
        <v>431</v>
      </c>
      <c r="C74" s="26">
        <v>102100964</v>
      </c>
      <c r="D74" s="26">
        <v>102100964</v>
      </c>
      <c r="E74" t="s">
        <v>575</v>
      </c>
      <c r="F74" t="str">
        <f>LEFT(E74,LEN(E74)-6)</f>
        <v>21三峡新能MTN002</v>
      </c>
      <c r="G74" t="s">
        <v>503</v>
      </c>
      <c r="H74" t="str">
        <f>CONCATENATE("(",G74,")")</f>
        <v>(Carbon Neutral Bond)</v>
      </c>
    </row>
    <row r="75" ht="13" spans="1:8">
      <c r="A75" t="s">
        <v>501</v>
      </c>
      <c r="B75" t="s">
        <v>434</v>
      </c>
      <c r="C75" s="26">
        <v>132100111</v>
      </c>
      <c r="D75" s="26">
        <v>132100111</v>
      </c>
      <c r="E75" t="s">
        <v>576</v>
      </c>
      <c r="F75" t="str">
        <f>LEFT(E75,LEN(E75)-6)</f>
        <v>21三峡租赁GN001</v>
      </c>
      <c r="G75" t="s">
        <v>503</v>
      </c>
      <c r="H75" t="str">
        <f>CONCATENATE("(",G75,")")</f>
        <v>(Carbon Neutral Bond)</v>
      </c>
    </row>
    <row r="76" ht="13" spans="1:8">
      <c r="A76" t="s">
        <v>501</v>
      </c>
      <c r="B76" t="s">
        <v>437</v>
      </c>
      <c r="C76" s="26">
        <v>102280300</v>
      </c>
      <c r="D76" s="26">
        <v>102280300</v>
      </c>
      <c r="E76" t="s">
        <v>577</v>
      </c>
      <c r="F76" t="str">
        <f>LEFT(E76,LEN(E76)-6)</f>
        <v>22三峡新能MTN001</v>
      </c>
      <c r="G76" t="s">
        <v>503</v>
      </c>
      <c r="H76" t="str">
        <f>CONCATENATE("(",G76,")")</f>
        <v>(Carbon Neutral Bond)</v>
      </c>
    </row>
    <row r="77" ht="13" spans="1:8">
      <c r="A77" t="s">
        <v>501</v>
      </c>
      <c r="B77" t="s">
        <v>439</v>
      </c>
      <c r="C77" s="26">
        <v>102281065</v>
      </c>
      <c r="D77" s="26">
        <v>102281065</v>
      </c>
      <c r="E77" t="s">
        <v>578</v>
      </c>
      <c r="F77" t="str">
        <f>LEFT(E77,LEN(E77)-6)</f>
        <v>22三峡新能MTN002</v>
      </c>
      <c r="G77" t="s">
        <v>503</v>
      </c>
      <c r="H77" t="str">
        <f>CONCATENATE("(",G77,")")</f>
        <v>(Carbon Neutral Bond)</v>
      </c>
    </row>
    <row r="78" ht="13" spans="1:8">
      <c r="A78" t="s">
        <v>501</v>
      </c>
      <c r="B78" t="s">
        <v>441</v>
      </c>
      <c r="C78" s="26">
        <v>82101475</v>
      </c>
      <c r="D78" s="26">
        <v>82101475</v>
      </c>
      <c r="E78" t="s">
        <v>579</v>
      </c>
      <c r="F78" t="str">
        <f>LEFT(E78,LEN(E78)-6)</f>
        <v>21三峡新能ABN002</v>
      </c>
      <c r="G78" t="s">
        <v>503</v>
      </c>
      <c r="H78" t="str">
        <f>CONCATENATE("(",G78,")")</f>
        <v>(Carbon Neutral Bond)</v>
      </c>
    </row>
    <row r="79" ht="13" spans="1:8">
      <c r="A79" t="s">
        <v>501</v>
      </c>
      <c r="B79" t="s">
        <v>443</v>
      </c>
      <c r="C79" s="26">
        <v>132100129</v>
      </c>
      <c r="D79" s="26">
        <v>132100129</v>
      </c>
      <c r="E79" t="s">
        <v>580</v>
      </c>
      <c r="F79" t="str">
        <f>LEFT(E79,LEN(E79)-6)</f>
        <v>21中电国际GN001</v>
      </c>
      <c r="G79" t="s">
        <v>503</v>
      </c>
      <c r="H79" t="str">
        <f>CONCATENATE("(",G79,")")</f>
        <v>(Carbon Neutral Bond)</v>
      </c>
    </row>
    <row r="80" ht="13" spans="1:8">
      <c r="A80" t="s">
        <v>501</v>
      </c>
      <c r="B80" t="s">
        <v>455</v>
      </c>
      <c r="C80" s="26">
        <v>102103079</v>
      </c>
      <c r="D80" s="26">
        <v>102103079</v>
      </c>
      <c r="E80" t="s">
        <v>581</v>
      </c>
      <c r="F80" t="str">
        <f>LEFT(E80,LEN(E80)-6)</f>
        <v>21蓉城轨交MTN004</v>
      </c>
      <c r="G80" t="s">
        <v>503</v>
      </c>
      <c r="H80" t="str">
        <f>CONCATENATE("(",G80,")")</f>
        <v>(Carbon Neutral Bond)</v>
      </c>
    </row>
    <row r="81" ht="13" spans="1:8">
      <c r="A81" t="s">
        <v>501</v>
      </c>
      <c r="B81" t="s">
        <v>457</v>
      </c>
      <c r="C81" s="26">
        <v>102280517</v>
      </c>
      <c r="D81" s="26">
        <v>102280517</v>
      </c>
      <c r="E81" t="s">
        <v>582</v>
      </c>
      <c r="F81" t="str">
        <f>LEFT(E81,LEN(E81)-6)</f>
        <v>22蓉城轨交MTN003</v>
      </c>
      <c r="G81" t="s">
        <v>503</v>
      </c>
      <c r="H81" t="str">
        <f>CONCATENATE("(",G81,")")</f>
        <v>(Carbon Neutral Bond)</v>
      </c>
    </row>
    <row r="82" ht="13" spans="1:8">
      <c r="A82" t="s">
        <v>501</v>
      </c>
      <c r="B82" t="s">
        <v>459</v>
      </c>
      <c r="C82" s="26">
        <v>102281246</v>
      </c>
      <c r="D82" s="26">
        <v>102281246</v>
      </c>
      <c r="E82" t="s">
        <v>583</v>
      </c>
      <c r="F82" t="str">
        <f>LEFT(E82,LEN(E82)-6)</f>
        <v>22蓉城轨交MTN004</v>
      </c>
      <c r="G82" t="s">
        <v>503</v>
      </c>
      <c r="H82" t="str">
        <f>CONCATENATE("(",G82,")")</f>
        <v>(Carbon Neutral Bond)</v>
      </c>
    </row>
    <row r="83" ht="13" spans="1:8">
      <c r="A83" t="s">
        <v>501</v>
      </c>
      <c r="B83" t="s">
        <v>461</v>
      </c>
      <c r="C83" s="26">
        <v>102282534</v>
      </c>
      <c r="D83" s="26">
        <v>102282534</v>
      </c>
      <c r="E83" t="s">
        <v>584</v>
      </c>
      <c r="F83" t="str">
        <f>LEFT(E83,LEN(E83)-6)</f>
        <v>22蓉城轨交MTN005</v>
      </c>
      <c r="G83" t="s">
        <v>503</v>
      </c>
      <c r="H83" t="str">
        <f>CONCATENATE("(",G83,")")</f>
        <v>(Carbon Neutral Bond)</v>
      </c>
    </row>
    <row r="84" ht="13" spans="1:8">
      <c r="A84" t="s">
        <v>501</v>
      </c>
      <c r="B84" t="s">
        <v>463</v>
      </c>
      <c r="C84" s="26">
        <v>132100059</v>
      </c>
      <c r="D84" s="26">
        <v>132100059</v>
      </c>
      <c r="E84" t="s">
        <v>585</v>
      </c>
      <c r="F84" t="str">
        <f>LEFT(E84,LEN(E84)-6)</f>
        <v>21常州轨交GN001</v>
      </c>
      <c r="G84" t="s">
        <v>503</v>
      </c>
      <c r="H84" t="str">
        <f>CONCATENATE("(",G84,")")</f>
        <v>(Carbon Neutral Bond)</v>
      </c>
    </row>
    <row r="85" ht="13" spans="1:8">
      <c r="A85" t="s">
        <v>501</v>
      </c>
      <c r="B85" t="s">
        <v>466</v>
      </c>
      <c r="C85" s="26">
        <v>132280014</v>
      </c>
      <c r="D85" s="26">
        <v>132280014</v>
      </c>
      <c r="E85" t="s">
        <v>586</v>
      </c>
      <c r="F85" t="str">
        <f>LEFT(E85,LEN(E85)-6)</f>
        <v>22中铝GN001</v>
      </c>
      <c r="G85" t="s">
        <v>503</v>
      </c>
      <c r="H85" t="str">
        <f>CONCATENATE("(",G85,")")</f>
        <v>(Carbon Neutral Bond)</v>
      </c>
    </row>
    <row r="86" ht="13" spans="1:8">
      <c r="A86" t="s">
        <v>501</v>
      </c>
      <c r="B86" t="s">
        <v>480</v>
      </c>
      <c r="C86" s="26">
        <v>132100053</v>
      </c>
      <c r="D86" s="26">
        <v>132100053</v>
      </c>
      <c r="E86" t="s">
        <v>587</v>
      </c>
      <c r="F86" t="str">
        <f>LEFT(E86,LEN(E86)-6)</f>
        <v>21中广核租GN001</v>
      </c>
      <c r="G86" t="s">
        <v>503</v>
      </c>
      <c r="H86" t="str">
        <f>CONCATENATE("(",G86,")")</f>
        <v>(Carbon Neutral Bond)</v>
      </c>
    </row>
    <row r="87" ht="13" spans="1:8">
      <c r="A87" t="s">
        <v>501</v>
      </c>
      <c r="B87" t="s">
        <v>483</v>
      </c>
      <c r="C87" s="26">
        <v>132100135</v>
      </c>
      <c r="D87" s="26">
        <v>132100135</v>
      </c>
      <c r="E87" t="s">
        <v>588</v>
      </c>
      <c r="F87" t="str">
        <f>LEFT(E87,LEN(E87)-6)</f>
        <v>21中广核租GN002</v>
      </c>
      <c r="G87" t="s">
        <v>503</v>
      </c>
      <c r="H87" t="str">
        <f>CONCATENATE("(",G87,")")</f>
        <v>(Carbon Neutral Bond)</v>
      </c>
    </row>
    <row r="88" ht="13" spans="1:8">
      <c r="A88" t="s">
        <v>501</v>
      </c>
      <c r="B88" t="s">
        <v>490</v>
      </c>
      <c r="C88" s="26">
        <v>132100073</v>
      </c>
      <c r="D88" s="26">
        <v>132100073</v>
      </c>
      <c r="E88" t="s">
        <v>589</v>
      </c>
      <c r="F88" t="str">
        <f>LEFT(E88,LEN(E88)-6)</f>
        <v>21京能源GN001</v>
      </c>
      <c r="G88" t="s">
        <v>503</v>
      </c>
      <c r="H88" t="str">
        <f>CONCATENATE("(",G88,")")</f>
        <v>(Carbon Neutral Bond)</v>
      </c>
    </row>
    <row r="89" s="29" customFormat="1" ht="13" spans="1:8">
      <c r="A89" t="s">
        <v>501</v>
      </c>
      <c r="B89" s="29" t="s">
        <v>387</v>
      </c>
      <c r="C89" s="31">
        <v>82280213</v>
      </c>
      <c r="D89" s="31">
        <v>82280213</v>
      </c>
      <c r="E89" s="29" t="s">
        <v>590</v>
      </c>
      <c r="F89" s="29" t="str">
        <f>LEFT(E89,LEN(E89)-8)</f>
        <v>22大唐能源ABN001</v>
      </c>
      <c r="G89" t="s">
        <v>503</v>
      </c>
      <c r="H89" t="str">
        <f>CONCATENATE("(",G89,")")</f>
        <v>(Carbon Neutral Bond)</v>
      </c>
    </row>
    <row r="90" s="29" customFormat="1" ht="13" spans="1:8">
      <c r="A90" s="29" t="s">
        <v>501</v>
      </c>
      <c r="B90" s="29" t="s">
        <v>261</v>
      </c>
      <c r="C90" s="31">
        <v>12381086</v>
      </c>
      <c r="D90" s="31">
        <v>12381086</v>
      </c>
      <c r="E90" s="29" t="s">
        <v>591</v>
      </c>
      <c r="F90" s="29" t="str">
        <f>LEFT(E90,LEN(E90)-6)</f>
        <v>23吉林电力SCP001(资产</v>
      </c>
      <c r="G90" t="s">
        <v>503</v>
      </c>
      <c r="H90" t="str">
        <f>CONCATENATE("(",G90,")")</f>
        <v>(Carbon Neutral Bond)</v>
      </c>
    </row>
    <row r="91" ht="13" spans="1:8">
      <c r="A91" t="s">
        <v>592</v>
      </c>
      <c r="B91" t="s">
        <v>33</v>
      </c>
      <c r="C91" s="26">
        <v>132100151</v>
      </c>
      <c r="D91" s="26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>CONCATENATE("(",G91,")")</f>
        <v>(Blue Bond)</v>
      </c>
    </row>
    <row r="92" ht="13" spans="1:8">
      <c r="A92" t="s">
        <v>592</v>
      </c>
      <c r="B92" t="s">
        <v>306</v>
      </c>
      <c r="C92" s="26">
        <v>132100066</v>
      </c>
      <c r="D92" s="26">
        <v>132100066</v>
      </c>
      <c r="E92" t="s">
        <v>595</v>
      </c>
      <c r="F92" t="str">
        <f>LEFT(E92,LEN(E92)-4)</f>
        <v>21福新能源GN003</v>
      </c>
      <c r="G92" t="s">
        <v>594</v>
      </c>
      <c r="H92" t="str">
        <f>CONCATENATE("(",G92,")")</f>
        <v>(Blue Bond)</v>
      </c>
    </row>
    <row r="93" ht="13" spans="1:8">
      <c r="A93" t="s">
        <v>592</v>
      </c>
      <c r="B93" t="s">
        <v>350</v>
      </c>
      <c r="C93" s="26">
        <v>132280035</v>
      </c>
      <c r="D93" s="26">
        <v>132280035</v>
      </c>
      <c r="E93" t="s">
        <v>596</v>
      </c>
      <c r="F93" t="str">
        <f>LEFT(E93,LEN(E93)-4)</f>
        <v>22国电GN001A</v>
      </c>
      <c r="G93" t="s">
        <v>594</v>
      </c>
      <c r="H93" t="str">
        <f>CONCATENATE("(",G93,")")</f>
        <v>(Blue Bond)</v>
      </c>
    </row>
    <row r="94" ht="13" spans="1:8">
      <c r="A94" t="s">
        <v>592</v>
      </c>
      <c r="B94" t="s">
        <v>352</v>
      </c>
      <c r="C94" s="26">
        <v>132280036</v>
      </c>
      <c r="D94" s="26">
        <v>132280036</v>
      </c>
      <c r="E94" t="s">
        <v>597</v>
      </c>
      <c r="F94" t="str">
        <f>LEFT(E94,LEN(E94)-4)</f>
        <v>22国电GN001B</v>
      </c>
      <c r="G94" t="s">
        <v>594</v>
      </c>
      <c r="H94" t="str">
        <f>CONCATENATE("(",G94,")")</f>
        <v>(Blue Bond)</v>
      </c>
    </row>
    <row r="95" ht="13" spans="1:8">
      <c r="A95" t="s">
        <v>592</v>
      </c>
      <c r="B95" t="s">
        <v>400</v>
      </c>
      <c r="C95" s="26">
        <v>132280052</v>
      </c>
      <c r="D95" s="26">
        <v>132280052</v>
      </c>
      <c r="E95" t="s">
        <v>598</v>
      </c>
      <c r="F95" t="str">
        <f>LEFT(E95,LEN(E95)-4)</f>
        <v>22海运集装GN001</v>
      </c>
      <c r="G95" t="s">
        <v>594</v>
      </c>
      <c r="H95" t="str">
        <f>CONCATENATE("(",G95,")")</f>
        <v>(Blue Bond)</v>
      </c>
    </row>
    <row r="96" ht="13" spans="1:8">
      <c r="A96" t="s">
        <v>592</v>
      </c>
      <c r="B96" t="s">
        <v>476</v>
      </c>
      <c r="C96" s="26">
        <v>132280101</v>
      </c>
      <c r="D96" s="26">
        <v>132280101</v>
      </c>
      <c r="E96" t="s">
        <v>599</v>
      </c>
      <c r="F96" t="str">
        <f>LEFT(E96,LEN(E96)-4)</f>
        <v>22核风电GN003</v>
      </c>
      <c r="G96" t="s">
        <v>594</v>
      </c>
      <c r="H96" t="str">
        <f>CONCATENATE("(",G96,")")</f>
        <v>(Blue Bond)</v>
      </c>
    </row>
    <row r="97" ht="13" spans="1:8">
      <c r="A97" t="s">
        <v>592</v>
      </c>
      <c r="B97" t="s">
        <v>346</v>
      </c>
      <c r="C97" s="26">
        <v>132100109</v>
      </c>
      <c r="D97" s="26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>CONCATENATE("(",G97,")")</f>
        <v>(Blue Bond)</v>
      </c>
    </row>
    <row r="98" ht="13" spans="1:8">
      <c r="A98" t="s">
        <v>592</v>
      </c>
      <c r="B98" t="s">
        <v>348</v>
      </c>
      <c r="C98" s="26">
        <v>132100108</v>
      </c>
      <c r="D98" s="26">
        <v>132100108</v>
      </c>
      <c r="E98" t="s">
        <v>601</v>
      </c>
      <c r="F98" t="str">
        <f>LEFT(E98,LEN(E98)-6)</f>
        <v>21国电GN004A</v>
      </c>
      <c r="G98" t="s">
        <v>594</v>
      </c>
      <c r="H98" t="str">
        <f>CONCATENATE("(",G98,")")</f>
        <v>(Blue Bond)</v>
      </c>
    </row>
    <row r="99" ht="13" spans="1:8">
      <c r="A99" t="s">
        <v>592</v>
      </c>
      <c r="B99" t="s">
        <v>485</v>
      </c>
      <c r="C99" s="26">
        <v>102380767</v>
      </c>
      <c r="D99" s="26">
        <v>102380767</v>
      </c>
      <c r="E99" t="s">
        <v>602</v>
      </c>
      <c r="F99" t="str">
        <f>LEFT(E99,LEN(E99)-6)</f>
        <v>23中广核租MTN001</v>
      </c>
      <c r="G99" t="s">
        <v>594</v>
      </c>
      <c r="H99" t="str">
        <f>CONCATENATE("(",G99,")")</f>
        <v>(Blue Bond)</v>
      </c>
    </row>
    <row r="100" ht="14.5" spans="1:8">
      <c r="A100" t="s">
        <v>603</v>
      </c>
      <c r="B100" t="s">
        <v>291</v>
      </c>
      <c r="C100" s="26">
        <v>132280064</v>
      </c>
      <c r="D100" s="26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>CONCATENATE("(",G100,")")</f>
        <v>(Sustainability-linked Bond)</v>
      </c>
    </row>
    <row r="101" ht="13" spans="1:8">
      <c r="A101" t="s">
        <v>603</v>
      </c>
      <c r="B101" t="s">
        <v>294</v>
      </c>
      <c r="C101" s="26">
        <v>132280073</v>
      </c>
      <c r="D101" s="26">
        <v>132280073</v>
      </c>
      <c r="E101" t="s">
        <v>606</v>
      </c>
      <c r="F101" t="str">
        <f>LEFT(E101,LEN(E101)-7)</f>
        <v>22华能水电GN012</v>
      </c>
      <c r="G101" t="s">
        <v>605</v>
      </c>
      <c r="H101" t="str">
        <f>CONCATENATE("(",G101,")")</f>
        <v>(Sustainability-linked Bond)</v>
      </c>
    </row>
    <row r="102" ht="13" spans="1:8">
      <c r="A102" t="s">
        <v>603</v>
      </c>
      <c r="B102" t="s">
        <v>342</v>
      </c>
      <c r="C102" s="26">
        <v>132100050</v>
      </c>
      <c r="D102" s="26">
        <v>132100050</v>
      </c>
      <c r="E102" t="s">
        <v>607</v>
      </c>
      <c r="F102" t="str">
        <f>LEFT(E102,LEN(E102)-7)</f>
        <v>21国电GN002</v>
      </c>
      <c r="G102" t="s">
        <v>605</v>
      </c>
      <c r="H102" t="str">
        <f>CONCATENATE("(",G102,")")</f>
        <v>(Sustainability-linked Bond)</v>
      </c>
    </row>
    <row r="103" ht="13" spans="1:8">
      <c r="A103" t="s">
        <v>608</v>
      </c>
      <c r="B103" t="s">
        <v>71</v>
      </c>
      <c r="C103" s="26">
        <v>12283367</v>
      </c>
      <c r="D103" s="26">
        <v>12283367</v>
      </c>
      <c r="E103" t="s">
        <v>609</v>
      </c>
      <c r="F103" t="str">
        <f>LEFT(E103,LEN(E103)-4)</f>
        <v>22锡交通SCP006</v>
      </c>
      <c r="G103" t="s">
        <v>610</v>
      </c>
      <c r="H103" t="str">
        <f>CONCATENATE("(",G103,")")</f>
        <v>(Green)</v>
      </c>
    </row>
    <row r="104" ht="13" spans="1:8">
      <c r="A104" t="s">
        <v>608</v>
      </c>
      <c r="B104" t="s">
        <v>169</v>
      </c>
      <c r="C104" s="26">
        <v>12284162</v>
      </c>
      <c r="D104" s="26">
        <v>12284162</v>
      </c>
      <c r="E104" t="s">
        <v>611</v>
      </c>
      <c r="F104" t="str">
        <f>LEFT(E104,LEN(E104)-4)</f>
        <v>22融和融资SCP010</v>
      </c>
      <c r="G104" t="s">
        <v>610</v>
      </c>
      <c r="H104" t="str">
        <f>CONCATENATE("(",G104,")")</f>
        <v>(Green)</v>
      </c>
    </row>
    <row r="105" ht="13" spans="1:8">
      <c r="A105" t="s">
        <v>608</v>
      </c>
      <c r="B105" t="s">
        <v>171</v>
      </c>
      <c r="C105" s="26">
        <v>12284219</v>
      </c>
      <c r="D105" s="26">
        <v>12284219</v>
      </c>
      <c r="E105" t="s">
        <v>612</v>
      </c>
      <c r="F105" t="str">
        <f>LEFT(E105,LEN(E105)-4)</f>
        <v>22融和融资SCP011</v>
      </c>
      <c r="G105" t="s">
        <v>610</v>
      </c>
      <c r="H105" t="str">
        <f>CONCATENATE("(",G105,")")</f>
        <v>(Green)</v>
      </c>
    </row>
    <row r="106" ht="13" spans="1:8">
      <c r="A106" t="s">
        <v>608</v>
      </c>
      <c r="B106" t="s">
        <v>175</v>
      </c>
      <c r="C106" s="26">
        <v>12380681</v>
      </c>
      <c r="D106" s="26">
        <v>12380681</v>
      </c>
      <c r="E106" t="s">
        <v>613</v>
      </c>
      <c r="F106" t="str">
        <f>LEFT(E106,LEN(E106)-4)</f>
        <v>23融和融资SCP004</v>
      </c>
      <c r="G106" t="s">
        <v>610</v>
      </c>
      <c r="H106" t="str">
        <f>CONCATENATE("(",G106,")")</f>
        <v>(Green)</v>
      </c>
    </row>
    <row r="107" ht="13" spans="1:8">
      <c r="A107" t="s">
        <v>608</v>
      </c>
      <c r="B107" t="s">
        <v>177</v>
      </c>
      <c r="C107" s="26">
        <v>12380694</v>
      </c>
      <c r="D107" s="26">
        <v>12380694</v>
      </c>
      <c r="E107" t="s">
        <v>614</v>
      </c>
      <c r="F107" t="str">
        <f>LEFT(E107,LEN(E107)-4)</f>
        <v>23融和融资SCP005</v>
      </c>
      <c r="G107" t="s">
        <v>610</v>
      </c>
      <c r="H107" t="str">
        <f>CONCATENATE("(",G107,")")</f>
        <v>(Green)</v>
      </c>
    </row>
    <row r="108" ht="13" spans="1:8">
      <c r="A108" t="s">
        <v>608</v>
      </c>
      <c r="B108" t="s">
        <v>181</v>
      </c>
      <c r="C108" s="26">
        <v>12381167</v>
      </c>
      <c r="D108" s="26">
        <v>12381167</v>
      </c>
      <c r="E108" t="s">
        <v>615</v>
      </c>
      <c r="F108" t="str">
        <f>LEFT(E108,LEN(E108)-4)</f>
        <v>23融和融资SCP006</v>
      </c>
      <c r="G108" t="s">
        <v>610</v>
      </c>
      <c r="H108" t="str">
        <f>CONCATENATE("(",G108,")")</f>
        <v>(Green)</v>
      </c>
    </row>
    <row r="109" ht="13" spans="1:8">
      <c r="A109" t="s">
        <v>608</v>
      </c>
      <c r="B109" t="s">
        <v>207</v>
      </c>
      <c r="C109" s="26">
        <v>102101230</v>
      </c>
      <c r="D109" s="26">
        <v>102101230</v>
      </c>
      <c r="E109" t="s">
        <v>616</v>
      </c>
      <c r="F109" t="str">
        <f>LEFT(E109,LEN(E109)-4)</f>
        <v>21国能新能MTN001</v>
      </c>
      <c r="G109" t="s">
        <v>610</v>
      </c>
      <c r="H109" t="str">
        <f>CONCATENATE("(",G109,")")</f>
        <v>(Green)</v>
      </c>
    </row>
    <row r="110" ht="13" spans="1:8">
      <c r="A110" t="s">
        <v>608</v>
      </c>
      <c r="B110" t="s">
        <v>215</v>
      </c>
      <c r="C110" s="26">
        <v>102103113</v>
      </c>
      <c r="D110" s="26">
        <v>102103113</v>
      </c>
      <c r="E110" t="s">
        <v>617</v>
      </c>
      <c r="F110" t="str">
        <f>LEFT(E110,LEN(E110)-4)</f>
        <v>21国能新能MTN002</v>
      </c>
      <c r="G110" t="s">
        <v>610</v>
      </c>
      <c r="H110" t="str">
        <f>CONCATENATE("(",G110,")")</f>
        <v>(Green)</v>
      </c>
    </row>
    <row r="111" ht="13" spans="1:8">
      <c r="A111" t="s">
        <v>608</v>
      </c>
      <c r="B111" t="s">
        <v>235</v>
      </c>
      <c r="C111" s="26">
        <v>102380053</v>
      </c>
      <c r="D111" s="26">
        <v>102380053</v>
      </c>
      <c r="E111" t="s">
        <v>618</v>
      </c>
      <c r="F111" t="str">
        <f>LEFT(E111,LEN(E111)-4)</f>
        <v>23南昌轨交MTN001</v>
      </c>
      <c r="G111" t="s">
        <v>610</v>
      </c>
      <c r="H111" t="str">
        <f>CONCATENATE("(",G111,")")</f>
        <v>(Green)</v>
      </c>
    </row>
    <row r="112" ht="13" spans="1:8">
      <c r="A112" t="s">
        <v>608</v>
      </c>
      <c r="B112" t="s">
        <v>247</v>
      </c>
      <c r="C112" s="26">
        <v>102101465</v>
      </c>
      <c r="D112" s="26">
        <v>102101465</v>
      </c>
      <c r="E112" t="s">
        <v>619</v>
      </c>
      <c r="F112" t="str">
        <f>LEFT(E112,LEN(E112)-4)</f>
        <v>21昆明轨道MTN001</v>
      </c>
      <c r="G112" t="s">
        <v>610</v>
      </c>
      <c r="H112" t="str">
        <f>CONCATENATE("(",G112,")")</f>
        <v>(Green)</v>
      </c>
    </row>
    <row r="113" ht="13" spans="1:8">
      <c r="A113" t="s">
        <v>608</v>
      </c>
      <c r="B113" t="s">
        <v>250</v>
      </c>
      <c r="C113" s="26">
        <v>102101752</v>
      </c>
      <c r="D113" s="26">
        <v>102101752</v>
      </c>
      <c r="E113" t="s">
        <v>620</v>
      </c>
      <c r="F113" t="str">
        <f>LEFT(E113,LEN(E113)-4)</f>
        <v>21昆明轨道MTN002</v>
      </c>
      <c r="G113" t="s">
        <v>610</v>
      </c>
      <c r="H113" t="str">
        <f>CONCATENATE("(",G113,")")</f>
        <v>(Green)</v>
      </c>
    </row>
    <row r="114" ht="13" spans="1:8">
      <c r="A114" t="s">
        <v>608</v>
      </c>
      <c r="B114" t="s">
        <v>252</v>
      </c>
      <c r="C114" s="26">
        <v>102180029</v>
      </c>
      <c r="D114" s="26">
        <v>102180029</v>
      </c>
      <c r="E114" t="s">
        <v>621</v>
      </c>
      <c r="F114" t="str">
        <f>LEFT(E114,LEN(E114)-4)</f>
        <v>21昆明轨道MTN003</v>
      </c>
      <c r="G114" t="s">
        <v>610</v>
      </c>
      <c r="H114" t="str">
        <f>CONCATENATE("(",G114,")")</f>
        <v>(Green)</v>
      </c>
    </row>
    <row r="115" ht="13" spans="1:8">
      <c r="A115" t="s">
        <v>608</v>
      </c>
      <c r="B115" t="s">
        <v>254</v>
      </c>
      <c r="C115" s="26">
        <v>102103149</v>
      </c>
      <c r="D115" s="26">
        <v>102103149</v>
      </c>
      <c r="E115" t="s">
        <v>622</v>
      </c>
      <c r="F115" t="str">
        <f>LEFT(E115,LEN(E115)-4)</f>
        <v>21昆明轨道MTN004</v>
      </c>
      <c r="G115" t="s">
        <v>610</v>
      </c>
      <c r="H115" t="str">
        <f>CONCATENATE("(",G115,")")</f>
        <v>(Green)</v>
      </c>
    </row>
    <row r="116" ht="13" spans="1:8">
      <c r="A116" t="s">
        <v>608</v>
      </c>
      <c r="B116" t="s">
        <v>256</v>
      </c>
      <c r="C116" s="26">
        <v>12283955</v>
      </c>
      <c r="D116" s="26">
        <v>12283955</v>
      </c>
      <c r="E116" t="s">
        <v>623</v>
      </c>
      <c r="F116" t="str">
        <f>LEFT(E116,LEN(E116)-4)</f>
        <v>22昆明轨道SCP002</v>
      </c>
      <c r="G116" t="s">
        <v>610</v>
      </c>
      <c r="H116" t="str">
        <f>CONCATENATE("(",G116,")")</f>
        <v>(Green)</v>
      </c>
    </row>
    <row r="117" ht="13" spans="1:8">
      <c r="A117" t="s">
        <v>608</v>
      </c>
      <c r="B117" t="s">
        <v>322</v>
      </c>
      <c r="C117" s="26">
        <v>102280045</v>
      </c>
      <c r="D117" s="26">
        <v>102280045</v>
      </c>
      <c r="E117" t="s">
        <v>624</v>
      </c>
      <c r="F117" t="str">
        <f>LEFT(E117,LEN(E117)-4)</f>
        <v>22鄂能源MTN001</v>
      </c>
      <c r="G117" t="s">
        <v>610</v>
      </c>
      <c r="H117" t="str">
        <f>CONCATENATE("(",G117,")")</f>
        <v>(Green)</v>
      </c>
    </row>
    <row r="118" ht="13" spans="1:8">
      <c r="A118" t="s">
        <v>608</v>
      </c>
      <c r="B118" t="s">
        <v>336</v>
      </c>
      <c r="C118" s="26">
        <v>12284029</v>
      </c>
      <c r="D118" s="26">
        <v>12284029</v>
      </c>
      <c r="E118" t="s">
        <v>625</v>
      </c>
      <c r="F118" t="str">
        <f>LEFT(E118,LEN(E118)-4)</f>
        <v>22格盟SCP005</v>
      </c>
      <c r="G118" t="s">
        <v>610</v>
      </c>
      <c r="H118" t="str">
        <f>CONCATENATE("(",G118,")")</f>
        <v>(Green)</v>
      </c>
    </row>
    <row r="119" ht="13" spans="1:8">
      <c r="A119" t="s">
        <v>608</v>
      </c>
      <c r="B119" t="s">
        <v>361</v>
      </c>
      <c r="C119" s="26">
        <v>12381152</v>
      </c>
      <c r="D119" s="26">
        <v>12381152</v>
      </c>
      <c r="E119" t="s">
        <v>626</v>
      </c>
      <c r="F119" t="str">
        <f>LEFT(E119,LEN(E119)-4)</f>
        <v>23广东能源SCP001</v>
      </c>
      <c r="G119" t="s">
        <v>610</v>
      </c>
      <c r="H119" t="str">
        <f>CONCATENATE("(",G119,")")</f>
        <v>(Green)</v>
      </c>
    </row>
    <row r="120" s="29" customFormat="1" ht="13" spans="1:8">
      <c r="A120" t="s">
        <v>608</v>
      </c>
      <c r="B120" s="29" t="s">
        <v>428</v>
      </c>
      <c r="C120" s="31">
        <v>102281883</v>
      </c>
      <c r="D120" s="31">
        <v>102281883</v>
      </c>
      <c r="E120" s="29" t="s">
        <v>627</v>
      </c>
      <c r="F120" s="29" t="str">
        <f>LEFT(E120,LEN(E120)-6)</f>
        <v>22正泰MTN003</v>
      </c>
      <c r="G120" t="s">
        <v>610</v>
      </c>
      <c r="H120" t="str">
        <f>CONCATENATE("(",G120,")")</f>
        <v>(Green)</v>
      </c>
    </row>
    <row r="121" ht="14.5" spans="1:8">
      <c r="A121" t="s">
        <v>628</v>
      </c>
      <c r="B121" t="s">
        <v>364</v>
      </c>
      <c r="C121" s="26">
        <v>132100070</v>
      </c>
      <c r="D121" s="26">
        <v>132100070</v>
      </c>
      <c r="E121" t="s">
        <v>629</v>
      </c>
      <c r="F121" s="29" t="str">
        <f>LEFT(E121,LEN(E121)-6)</f>
        <v>21云能投GN001</v>
      </c>
      <c r="G121" t="s">
        <v>630</v>
      </c>
      <c r="H121" t="str">
        <f>CONCATENATE("(",G121,")")</f>
        <v>(Equity-funded Bond)</v>
      </c>
    </row>
    <row r="122" ht="13" spans="1:8">
      <c r="A122" t="s">
        <v>628</v>
      </c>
      <c r="B122" t="s">
        <v>122</v>
      </c>
      <c r="C122" s="26">
        <v>132100044</v>
      </c>
      <c r="D122" s="26">
        <v>132100044</v>
      </c>
      <c r="E122" t="s">
        <v>631</v>
      </c>
      <c r="F122" s="29" t="str">
        <f>LEFT(E122,LEN(E122)-6)</f>
        <v>21川能投GN001</v>
      </c>
      <c r="G122" t="s">
        <v>630</v>
      </c>
      <c r="H122" t="str">
        <f>CONCATENATE("(",G122,")")</f>
        <v>(Equity-funded Bond)</v>
      </c>
    </row>
    <row r="123" ht="14.5" spans="1:8">
      <c r="A123" t="s">
        <v>632</v>
      </c>
      <c r="B123" t="s">
        <v>373</v>
      </c>
      <c r="C123" s="26">
        <v>102282579</v>
      </c>
      <c r="D123" s="26">
        <v>102282579</v>
      </c>
      <c r="E123" t="s">
        <v>633</v>
      </c>
      <c r="F123" s="29" t="str">
        <f>LEFT(E123,LEN(E123)-8)</f>
        <v>22华东勘测MTN001</v>
      </c>
      <c r="G123" t="s">
        <v>634</v>
      </c>
      <c r="H123" t="str">
        <f>CONCATENATE("(",G123,")")</f>
        <v>(Special Rural Revitalization Bond)</v>
      </c>
    </row>
    <row r="124" ht="13" spans="1:8">
      <c r="A124" t="s">
        <v>632</v>
      </c>
      <c r="B124" t="s">
        <v>179</v>
      </c>
      <c r="C124" s="26">
        <v>132380019</v>
      </c>
      <c r="D124" s="26">
        <v>132380019</v>
      </c>
      <c r="E124" t="s">
        <v>635</v>
      </c>
      <c r="F124" s="29" t="str">
        <f>LEFT(E124,LEN(E124)-8)</f>
        <v>23融和融资GN002</v>
      </c>
      <c r="G124" t="s">
        <v>634</v>
      </c>
      <c r="H124" t="str">
        <f>CONCATENATE("(",G124,")")</f>
        <v>(Special Rural Revitalization Bond)</v>
      </c>
    </row>
    <row r="125" s="30" customFormat="1" ht="14.5" spans="1:8">
      <c r="A125" s="30" t="s">
        <v>636</v>
      </c>
      <c r="B125" s="30" t="s">
        <v>313</v>
      </c>
      <c r="C125" s="32">
        <v>132100120</v>
      </c>
      <c r="D125" s="32">
        <v>132100120</v>
      </c>
      <c r="E125" s="30" t="s">
        <v>637</v>
      </c>
      <c r="F125" s="30" t="str">
        <f>LEFT(E125,LEN(E125)-6)</f>
        <v>21福瑞能源GN003</v>
      </c>
      <c r="G125" s="30" t="s">
        <v>638</v>
      </c>
      <c r="H125" s="30" t="str">
        <f>CONCATENATE("(",G125,")")</f>
        <v>(Revolutionary Old Area Theme Bond)</v>
      </c>
    </row>
    <row r="126" s="30" customFormat="1" ht="13" spans="1:8">
      <c r="A126" s="30" t="s">
        <v>636</v>
      </c>
      <c r="B126" s="30" t="s">
        <v>309</v>
      </c>
      <c r="C126" s="32">
        <v>132100116</v>
      </c>
      <c r="D126" s="32">
        <v>132100116</v>
      </c>
      <c r="E126" s="30" t="s">
        <v>639</v>
      </c>
      <c r="F126" s="30" t="str">
        <f>LEFT(E126,LEN(E126)-6)</f>
        <v>21福瑞能源GN001</v>
      </c>
      <c r="G126" s="30" t="s">
        <v>638</v>
      </c>
      <c r="H126" s="30" t="str">
        <f>CONCATENATE("(",G126,")")</f>
        <v>(Revolutionary Old Area Theme Bond)</v>
      </c>
    </row>
    <row r="127" s="30" customFormat="1" ht="13" spans="1:8">
      <c r="A127" s="30" t="s">
        <v>636</v>
      </c>
      <c r="B127" s="30" t="s">
        <v>311</v>
      </c>
      <c r="C127" s="32">
        <v>132100118</v>
      </c>
      <c r="D127" s="32">
        <v>132100118</v>
      </c>
      <c r="E127" s="30" t="s">
        <v>640</v>
      </c>
      <c r="F127" s="30" t="str">
        <f>LEFT(E127,LEN(E127)-6)</f>
        <v>21福瑞能源GN002</v>
      </c>
      <c r="G127" s="30" t="s">
        <v>638</v>
      </c>
      <c r="H127" s="30" t="str">
        <f>CONCATENATE("(",G127,")")</f>
        <v>(Revolutionary Old Area Theme Bond)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64"/>
  <sheetViews>
    <sheetView workbookViewId="0">
      <selection activeCell="H25" sqref="H25"/>
    </sheetView>
  </sheetViews>
  <sheetFormatPr defaultColWidth="9" defaultRowHeight="12.5" outlineLevelCol="3"/>
  <cols>
    <col min="1" max="1" width="15.5545454545455" customWidth="1"/>
    <col min="2" max="3" width="15.5545454545455" style="28" customWidth="1"/>
    <col min="4" max="5" width="15.5545454545455" customWidth="1"/>
  </cols>
  <sheetData>
    <row r="1" spans="1:4">
      <c r="A1" t="s">
        <v>1</v>
      </c>
      <c r="B1" s="28" t="s">
        <v>2</v>
      </c>
      <c r="C1" s="28" t="s">
        <v>2</v>
      </c>
    </row>
    <row r="2" spans="1:4">
      <c r="A2" t="s">
        <v>36</v>
      </c>
      <c r="B2" s="28">
        <v>132180001</v>
      </c>
      <c r="C2" s="28">
        <v>132180001</v>
      </c>
      <c r="D2" t="s">
        <v>641</v>
      </c>
    </row>
    <row r="3" spans="1:4">
      <c r="A3" t="s">
        <v>39</v>
      </c>
      <c r="B3" s="28">
        <v>132280042</v>
      </c>
      <c r="C3" s="28">
        <v>132280042</v>
      </c>
      <c r="D3" t="s">
        <v>642</v>
      </c>
    </row>
    <row r="4" spans="1:4">
      <c r="A4" t="s">
        <v>46</v>
      </c>
      <c r="B4" s="28">
        <v>132000021</v>
      </c>
      <c r="C4" s="28">
        <v>132000021</v>
      </c>
      <c r="D4" t="s">
        <v>643</v>
      </c>
    </row>
    <row r="5" spans="1:4">
      <c r="A5" t="s">
        <v>50</v>
      </c>
      <c r="B5" s="28">
        <v>132100013</v>
      </c>
      <c r="C5" s="28">
        <v>132100013</v>
      </c>
      <c r="D5" t="s">
        <v>644</v>
      </c>
    </row>
    <row r="6" spans="1:4">
      <c r="A6" t="s">
        <v>60</v>
      </c>
      <c r="B6" s="28">
        <v>132280063</v>
      </c>
      <c r="C6" s="28">
        <v>132280063</v>
      </c>
      <c r="D6" t="s">
        <v>645</v>
      </c>
    </row>
    <row r="7" spans="1:4">
      <c r="A7" t="s">
        <v>73</v>
      </c>
      <c r="B7" s="28">
        <v>131656048</v>
      </c>
      <c r="C7" s="28">
        <v>131656048</v>
      </c>
      <c r="D7" t="s">
        <v>646</v>
      </c>
    </row>
    <row r="8" spans="1:4">
      <c r="A8" t="s">
        <v>77</v>
      </c>
      <c r="B8" s="28">
        <v>131781001</v>
      </c>
      <c r="C8" s="28">
        <v>131781001</v>
      </c>
      <c r="D8" t="s">
        <v>647</v>
      </c>
    </row>
    <row r="9" spans="1:4">
      <c r="A9" t="s">
        <v>79</v>
      </c>
      <c r="B9" s="28">
        <v>131900025</v>
      </c>
      <c r="C9" s="28">
        <v>131900025</v>
      </c>
      <c r="D9" t="s">
        <v>648</v>
      </c>
    </row>
    <row r="10" spans="1:4">
      <c r="A10" t="s">
        <v>81</v>
      </c>
      <c r="B10" s="28">
        <v>132000031</v>
      </c>
      <c r="C10" s="28">
        <v>132000031</v>
      </c>
      <c r="D10" t="s">
        <v>649</v>
      </c>
    </row>
    <row r="11" spans="1:4">
      <c r="A11" t="s">
        <v>83</v>
      </c>
      <c r="B11" s="28">
        <v>2180066</v>
      </c>
      <c r="C11" s="28">
        <v>2180066</v>
      </c>
      <c r="D11" t="s">
        <v>650</v>
      </c>
    </row>
    <row r="12" spans="1:4">
      <c r="A12" t="s">
        <v>89</v>
      </c>
      <c r="B12" s="28">
        <v>131800018</v>
      </c>
      <c r="C12" s="28">
        <v>131800018</v>
      </c>
      <c r="D12" t="s">
        <v>651</v>
      </c>
    </row>
    <row r="13" spans="1:4">
      <c r="A13" t="s">
        <v>92</v>
      </c>
      <c r="B13" s="28">
        <v>131900012</v>
      </c>
      <c r="C13" s="28">
        <v>131900012</v>
      </c>
      <c r="D13" t="s">
        <v>652</v>
      </c>
    </row>
    <row r="14" spans="1:4">
      <c r="A14" t="s">
        <v>94</v>
      </c>
      <c r="B14" s="28">
        <v>132100014</v>
      </c>
      <c r="C14" s="28">
        <v>132100014</v>
      </c>
      <c r="D14" t="s">
        <v>653</v>
      </c>
    </row>
    <row r="15" spans="1:4">
      <c r="A15" t="s">
        <v>108</v>
      </c>
      <c r="B15" s="28">
        <v>132280098</v>
      </c>
      <c r="C15" s="28">
        <v>132280098</v>
      </c>
      <c r="D15" t="s">
        <v>654</v>
      </c>
    </row>
    <row r="16" spans="1:4">
      <c r="A16" t="s">
        <v>112</v>
      </c>
      <c r="B16" s="28">
        <v>132280108</v>
      </c>
      <c r="C16" s="28">
        <v>132280108</v>
      </c>
      <c r="D16" t="s">
        <v>655</v>
      </c>
    </row>
    <row r="17" spans="1:4">
      <c r="A17" t="s">
        <v>119</v>
      </c>
      <c r="B17" s="28">
        <v>132100011</v>
      </c>
      <c r="C17" s="28">
        <v>132100011</v>
      </c>
      <c r="D17" t="s">
        <v>656</v>
      </c>
    </row>
    <row r="18" spans="1:4">
      <c r="A18" t="s">
        <v>137</v>
      </c>
      <c r="B18" s="28">
        <v>132000017</v>
      </c>
      <c r="C18" s="28">
        <v>132000017</v>
      </c>
      <c r="D18" t="s">
        <v>657</v>
      </c>
    </row>
    <row r="19" spans="1:4">
      <c r="A19" t="s">
        <v>140</v>
      </c>
      <c r="B19" s="28">
        <v>132000029</v>
      </c>
      <c r="C19" s="28">
        <v>132000029</v>
      </c>
      <c r="D19" t="s">
        <v>658</v>
      </c>
    </row>
    <row r="20" spans="1:4">
      <c r="A20" t="s">
        <v>142</v>
      </c>
      <c r="B20" s="28">
        <v>132100028</v>
      </c>
      <c r="C20" s="28">
        <v>132100028</v>
      </c>
      <c r="D20" t="s">
        <v>659</v>
      </c>
    </row>
    <row r="21" spans="1:4">
      <c r="A21" t="s">
        <v>144</v>
      </c>
      <c r="B21" s="28">
        <v>132100157</v>
      </c>
      <c r="C21" s="28">
        <v>132100157</v>
      </c>
      <c r="D21" t="s">
        <v>660</v>
      </c>
    </row>
    <row r="22" spans="1:4">
      <c r="A22" t="s">
        <v>196</v>
      </c>
      <c r="B22" s="28">
        <v>132280041</v>
      </c>
      <c r="C22" s="28">
        <v>132280041</v>
      </c>
      <c r="D22" t="s">
        <v>661</v>
      </c>
    </row>
    <row r="23" spans="1:4">
      <c r="A23" t="s">
        <v>199</v>
      </c>
      <c r="B23" s="28">
        <v>132100152</v>
      </c>
      <c r="C23" s="28">
        <v>132100152</v>
      </c>
      <c r="D23" t="s">
        <v>662</v>
      </c>
    </row>
    <row r="24" spans="1:4">
      <c r="A24" t="s">
        <v>202</v>
      </c>
      <c r="B24" s="28">
        <v>132000022</v>
      </c>
      <c r="C24" s="28">
        <v>132000022</v>
      </c>
      <c r="D24" t="s">
        <v>663</v>
      </c>
    </row>
    <row r="25" spans="1:4">
      <c r="A25" t="s">
        <v>210</v>
      </c>
      <c r="B25" s="28">
        <v>132100088</v>
      </c>
      <c r="C25" s="28">
        <v>132100088</v>
      </c>
      <c r="D25" t="s">
        <v>664</v>
      </c>
    </row>
    <row r="26" spans="1:4">
      <c r="A26" t="s">
        <v>217</v>
      </c>
      <c r="B26" s="28">
        <v>132280015</v>
      </c>
      <c r="C26" s="28">
        <v>132280015</v>
      </c>
      <c r="D26" t="s">
        <v>665</v>
      </c>
    </row>
    <row r="27" spans="1:4">
      <c r="A27" t="s">
        <v>219</v>
      </c>
      <c r="B27" s="28">
        <v>132280087</v>
      </c>
      <c r="C27" s="28">
        <v>132280087</v>
      </c>
      <c r="D27" t="s">
        <v>666</v>
      </c>
    </row>
    <row r="28" spans="1:4">
      <c r="A28" t="s">
        <v>221</v>
      </c>
      <c r="B28" s="28">
        <v>131900006</v>
      </c>
      <c r="C28" s="28">
        <v>131900006</v>
      </c>
      <c r="D28" t="s">
        <v>667</v>
      </c>
    </row>
    <row r="29" spans="1:4">
      <c r="A29" t="s">
        <v>228</v>
      </c>
      <c r="B29" s="28">
        <v>132280077</v>
      </c>
      <c r="C29" s="28">
        <v>132280077</v>
      </c>
      <c r="D29" t="s">
        <v>668</v>
      </c>
    </row>
    <row r="30" spans="1:4">
      <c r="A30" t="s">
        <v>231</v>
      </c>
      <c r="B30" s="28">
        <v>132280099</v>
      </c>
      <c r="C30" s="28">
        <v>132280099</v>
      </c>
      <c r="D30" t="s">
        <v>669</v>
      </c>
    </row>
    <row r="31" spans="1:4">
      <c r="A31" t="s">
        <v>233</v>
      </c>
      <c r="B31" s="28">
        <v>132280117</v>
      </c>
      <c r="C31" s="28">
        <v>132280117</v>
      </c>
      <c r="D31" t="s">
        <v>670</v>
      </c>
    </row>
    <row r="32" spans="1:4">
      <c r="A32" t="s">
        <v>237</v>
      </c>
      <c r="B32" s="28">
        <v>132100003</v>
      </c>
      <c r="C32" s="28">
        <v>132100003</v>
      </c>
      <c r="D32" t="s">
        <v>671</v>
      </c>
    </row>
    <row r="33" spans="1:4">
      <c r="A33" t="s">
        <v>243</v>
      </c>
      <c r="B33" s="28">
        <v>132100159</v>
      </c>
      <c r="C33" s="28">
        <v>132100159</v>
      </c>
      <c r="D33" t="s">
        <v>672</v>
      </c>
    </row>
    <row r="34" spans="1:4">
      <c r="A34" t="s">
        <v>245</v>
      </c>
      <c r="B34" s="28">
        <v>132280047</v>
      </c>
      <c r="C34" s="28">
        <v>132280047</v>
      </c>
      <c r="D34" t="s">
        <v>673</v>
      </c>
    </row>
    <row r="35" spans="1:4">
      <c r="A35" t="s">
        <v>258</v>
      </c>
      <c r="B35" s="28">
        <v>132000001</v>
      </c>
      <c r="C35" s="28">
        <v>132000001</v>
      </c>
      <c r="D35" t="s">
        <v>674</v>
      </c>
    </row>
    <row r="36" spans="1:4">
      <c r="A36" t="s">
        <v>267</v>
      </c>
      <c r="B36" s="28">
        <v>132100167</v>
      </c>
      <c r="C36" s="28">
        <v>132100167</v>
      </c>
      <c r="D36" t="s">
        <v>675</v>
      </c>
    </row>
    <row r="37" spans="1:4">
      <c r="A37" t="s">
        <v>269</v>
      </c>
      <c r="B37" s="28">
        <v>132380013</v>
      </c>
      <c r="C37" s="28">
        <v>132380013</v>
      </c>
      <c r="D37" t="s">
        <v>676</v>
      </c>
    </row>
    <row r="38" spans="1:4">
      <c r="A38" t="s">
        <v>273</v>
      </c>
      <c r="B38" s="28">
        <v>132380014</v>
      </c>
      <c r="C38" s="28">
        <v>132380014</v>
      </c>
      <c r="D38" t="s">
        <v>677</v>
      </c>
    </row>
    <row r="39" spans="1:4">
      <c r="A39" t="s">
        <v>296</v>
      </c>
      <c r="B39" s="28">
        <v>132380001</v>
      </c>
      <c r="C39" s="28">
        <v>132380001</v>
      </c>
      <c r="D39" t="s">
        <v>678</v>
      </c>
    </row>
    <row r="40" spans="1:4">
      <c r="A40" t="s">
        <v>298</v>
      </c>
      <c r="B40" s="28">
        <v>132380002</v>
      </c>
      <c r="C40" s="28">
        <v>132380002</v>
      </c>
      <c r="D40" t="s">
        <v>679</v>
      </c>
    </row>
    <row r="41" spans="1:4">
      <c r="A41" t="s">
        <v>300</v>
      </c>
      <c r="B41" s="28">
        <v>132380004</v>
      </c>
      <c r="C41" s="28">
        <v>132380004</v>
      </c>
      <c r="D41" t="s">
        <v>680</v>
      </c>
    </row>
    <row r="42" spans="1:4">
      <c r="A42" t="s">
        <v>302</v>
      </c>
      <c r="B42" s="28">
        <v>132380007</v>
      </c>
      <c r="C42" s="28">
        <v>132380007</v>
      </c>
      <c r="D42" t="s">
        <v>681</v>
      </c>
    </row>
    <row r="43" spans="1:4">
      <c r="A43" t="s">
        <v>304</v>
      </c>
      <c r="B43" s="28">
        <v>132380010</v>
      </c>
      <c r="C43" s="28">
        <v>132380010</v>
      </c>
      <c r="D43" t="s">
        <v>682</v>
      </c>
    </row>
    <row r="44" spans="1:4">
      <c r="A44" t="s">
        <v>317</v>
      </c>
      <c r="B44" s="28">
        <v>132100012</v>
      </c>
      <c r="C44" s="28">
        <v>132100012</v>
      </c>
      <c r="D44" t="s">
        <v>683</v>
      </c>
    </row>
    <row r="45" spans="1:4">
      <c r="A45" t="s">
        <v>327</v>
      </c>
      <c r="B45" s="28">
        <v>132100098</v>
      </c>
      <c r="C45" s="28">
        <v>132100098</v>
      </c>
      <c r="D45" t="s">
        <v>684</v>
      </c>
    </row>
    <row r="46" spans="1:4">
      <c r="A46" t="s">
        <v>333</v>
      </c>
      <c r="B46" s="28">
        <v>132380022</v>
      </c>
      <c r="C46" s="28">
        <v>132380022</v>
      </c>
      <c r="D46" t="s">
        <v>685</v>
      </c>
    </row>
    <row r="47" spans="1:4">
      <c r="A47" t="s">
        <v>339</v>
      </c>
      <c r="B47" s="28">
        <v>132100020</v>
      </c>
      <c r="C47" s="28">
        <v>132100020</v>
      </c>
      <c r="D47" t="s">
        <v>686</v>
      </c>
    </row>
    <row r="48" spans="1:4">
      <c r="A48" t="s">
        <v>354</v>
      </c>
      <c r="B48" s="28">
        <v>132280056</v>
      </c>
      <c r="C48" s="28">
        <v>132280056</v>
      </c>
      <c r="D48" t="s">
        <v>687</v>
      </c>
    </row>
    <row r="49" spans="1:4">
      <c r="A49" t="s">
        <v>391</v>
      </c>
      <c r="B49" s="28">
        <v>132000025</v>
      </c>
      <c r="C49" s="28">
        <v>132000025</v>
      </c>
      <c r="D49" t="s">
        <v>688</v>
      </c>
    </row>
    <row r="50" spans="1:4">
      <c r="A50" t="s">
        <v>403</v>
      </c>
      <c r="B50" s="28">
        <v>131900019</v>
      </c>
      <c r="C50" s="28">
        <v>131900019</v>
      </c>
      <c r="D50" t="s">
        <v>689</v>
      </c>
    </row>
    <row r="51" spans="1:4">
      <c r="A51" t="s">
        <v>406</v>
      </c>
      <c r="B51" s="28">
        <v>132000004</v>
      </c>
      <c r="C51" s="28">
        <v>132000004</v>
      </c>
      <c r="D51" t="s">
        <v>690</v>
      </c>
    </row>
    <row r="52" spans="1:4">
      <c r="A52" t="s">
        <v>408</v>
      </c>
      <c r="B52" s="28">
        <v>132000012</v>
      </c>
      <c r="C52" s="28">
        <v>132000012</v>
      </c>
      <c r="D52" t="s">
        <v>691</v>
      </c>
    </row>
    <row r="53" spans="1:4">
      <c r="A53" t="s">
        <v>410</v>
      </c>
      <c r="B53" s="28">
        <v>132100015</v>
      </c>
      <c r="C53" s="28">
        <v>132100015</v>
      </c>
      <c r="D53" t="s">
        <v>692</v>
      </c>
    </row>
    <row r="54" spans="1:4">
      <c r="A54" t="s">
        <v>412</v>
      </c>
      <c r="B54" s="28">
        <v>132100017</v>
      </c>
      <c r="C54" s="28">
        <v>132100017</v>
      </c>
      <c r="D54" t="s">
        <v>693</v>
      </c>
    </row>
    <row r="55" spans="1:4">
      <c r="A55" t="s">
        <v>426</v>
      </c>
      <c r="B55" s="28">
        <v>132280109</v>
      </c>
      <c r="C55" s="28">
        <v>132280109</v>
      </c>
      <c r="D55" t="s">
        <v>694</v>
      </c>
    </row>
    <row r="56" spans="1:4">
      <c r="A56" t="s">
        <v>446</v>
      </c>
      <c r="B56" s="28">
        <v>131800019</v>
      </c>
      <c r="C56" s="28">
        <v>131800019</v>
      </c>
      <c r="D56" t="s">
        <v>695</v>
      </c>
    </row>
    <row r="57" spans="1:4">
      <c r="A57" t="s">
        <v>449</v>
      </c>
      <c r="B57" s="28">
        <v>131900005</v>
      </c>
      <c r="C57" s="28">
        <v>131900005</v>
      </c>
      <c r="D57" t="s">
        <v>696</v>
      </c>
    </row>
    <row r="58" spans="1:4">
      <c r="A58" t="s">
        <v>451</v>
      </c>
      <c r="B58" s="28">
        <v>132000002</v>
      </c>
      <c r="C58" s="28">
        <v>132000002</v>
      </c>
      <c r="D58" t="s">
        <v>697</v>
      </c>
    </row>
    <row r="59" spans="1:4">
      <c r="A59" t="s">
        <v>453</v>
      </c>
      <c r="B59" s="28">
        <v>132000026</v>
      </c>
      <c r="C59" s="28">
        <v>132000026</v>
      </c>
      <c r="D59" t="s">
        <v>698</v>
      </c>
    </row>
    <row r="60" spans="1:4">
      <c r="A60" t="s">
        <v>469</v>
      </c>
      <c r="B60" s="28">
        <v>132000034</v>
      </c>
      <c r="C60" s="28">
        <v>132000034</v>
      </c>
      <c r="D60" t="s">
        <v>699</v>
      </c>
    </row>
    <row r="61" spans="1:4">
      <c r="A61" t="s">
        <v>472</v>
      </c>
      <c r="B61" s="28">
        <v>132280090</v>
      </c>
      <c r="C61" s="28">
        <v>132280090</v>
      </c>
      <c r="D61" t="s">
        <v>700</v>
      </c>
    </row>
    <row r="62" spans="1:4">
      <c r="A62" t="s">
        <v>474</v>
      </c>
      <c r="B62" s="28">
        <v>132280086</v>
      </c>
      <c r="C62" s="28">
        <v>132280086</v>
      </c>
      <c r="D62" t="s">
        <v>701</v>
      </c>
    </row>
    <row r="63" spans="1:4">
      <c r="A63" t="s">
        <v>478</v>
      </c>
      <c r="B63" s="28">
        <v>132280110</v>
      </c>
      <c r="C63" s="28">
        <v>132280110</v>
      </c>
      <c r="D63" t="s">
        <v>702</v>
      </c>
    </row>
    <row r="64" spans="1:4">
      <c r="A64" t="s">
        <v>487</v>
      </c>
      <c r="B64" s="28">
        <v>132280119</v>
      </c>
      <c r="C64" s="28">
        <v>132280119</v>
      </c>
      <c r="D64" t="s">
        <v>703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94"/>
  <sheetViews>
    <sheetView workbookViewId="0">
      <selection activeCell="A1" sqref="A1"/>
    </sheetView>
  </sheetViews>
  <sheetFormatPr defaultColWidth="9" defaultRowHeight="12.5" outlineLevelCol="3"/>
  <cols>
    <col min="2" max="2" width="15.5545454545455" style="26" customWidth="1"/>
    <col min="3" max="3" width="15.5545454545455" customWidth="1"/>
    <col min="4" max="4" width="17.5545454545455" customWidth="1"/>
  </cols>
  <sheetData>
    <row r="1" ht="13" spans="1:4">
      <c r="C1" t="s">
        <v>704</v>
      </c>
      <c r="D1" s="27" t="s">
        <v>705</v>
      </c>
    </row>
    <row r="2" spans="1:4">
      <c r="A2">
        <v>1</v>
      </c>
      <c r="B2" s="26">
        <v>132100045</v>
      </c>
      <c r="C2" t="s">
        <v>706</v>
      </c>
      <c r="D2" t="e">
        <f>INDEX(#REF!,MATCH('combined sheet'!B2,#REF!,0),7)</f>
        <v>#REF!</v>
      </c>
    </row>
    <row r="3" spans="1:4">
      <c r="A3">
        <v>2</v>
      </c>
      <c r="B3" s="26">
        <v>132100122</v>
      </c>
      <c r="C3" t="s">
        <v>707</v>
      </c>
      <c r="D3" t="e">
        <f>INDEX(#REF!,MATCH('combined sheet'!B3,#REF!,0),7)</f>
        <v>#REF!</v>
      </c>
    </row>
    <row r="4" spans="1:4">
      <c r="A4">
        <v>3</v>
      </c>
      <c r="B4" s="26">
        <v>132280091</v>
      </c>
      <c r="C4" t="s">
        <v>708</v>
      </c>
      <c r="D4" t="e">
        <f>INDEX(#REF!,MATCH('combined sheet'!B4,#REF!,0),7)</f>
        <v>#REF!</v>
      </c>
    </row>
    <row r="5" spans="1:4">
      <c r="A5">
        <v>4</v>
      </c>
      <c r="B5" s="26">
        <v>132100034</v>
      </c>
      <c r="C5" t="s">
        <v>709</v>
      </c>
      <c r="D5" t="e">
        <f>INDEX(#REF!,MATCH('combined sheet'!B5,#REF!,0),7)</f>
        <v>#REF!</v>
      </c>
    </row>
    <row r="6" spans="1:4">
      <c r="A6">
        <v>5</v>
      </c>
      <c r="B6" s="26">
        <v>132280029</v>
      </c>
      <c r="C6" t="s">
        <v>710</v>
      </c>
      <c r="D6" t="e">
        <f>INDEX(#REF!,MATCH('combined sheet'!B6,#REF!,0),7)</f>
        <v>#REF!</v>
      </c>
    </row>
    <row r="7" spans="1:4">
      <c r="A7">
        <v>6</v>
      </c>
      <c r="B7" s="26">
        <v>132280049</v>
      </c>
      <c r="C7" t="s">
        <v>711</v>
      </c>
      <c r="D7" t="e">
        <f>INDEX(#REF!,MATCH('combined sheet'!B7,#REF!,0),7)</f>
        <v>#REF!</v>
      </c>
    </row>
    <row r="8" spans="1:4">
      <c r="A8">
        <v>7</v>
      </c>
      <c r="B8" s="26">
        <v>132280066</v>
      </c>
      <c r="C8" t="s">
        <v>712</v>
      </c>
      <c r="D8" t="e">
        <f>INDEX(#REF!,MATCH('combined sheet'!B8,#REF!,0),7)</f>
        <v>#REF!</v>
      </c>
    </row>
    <row r="9" spans="1:4">
      <c r="A9">
        <v>8</v>
      </c>
      <c r="B9" s="26">
        <v>102101248</v>
      </c>
      <c r="C9" t="s">
        <v>713</v>
      </c>
      <c r="D9" t="e">
        <f>INDEX(#REF!,MATCH('combined sheet'!B9,#REF!,0),7)</f>
        <v>#REF!</v>
      </c>
    </row>
    <row r="10" spans="1:4">
      <c r="A10">
        <v>9</v>
      </c>
      <c r="B10" s="26">
        <v>102101181</v>
      </c>
      <c r="C10" t="s">
        <v>714</v>
      </c>
      <c r="D10" t="e">
        <f>INDEX(#REF!,MATCH('combined sheet'!B10,#REF!,0),7)</f>
        <v>#REF!</v>
      </c>
    </row>
    <row r="11" spans="1:4">
      <c r="A11">
        <v>10</v>
      </c>
      <c r="B11" s="26">
        <v>102101316</v>
      </c>
      <c r="C11" t="s">
        <v>715</v>
      </c>
      <c r="D11" t="e">
        <f>INDEX(#REF!,MATCH('combined sheet'!B11,#REF!,0),7)</f>
        <v>#REF!</v>
      </c>
    </row>
    <row r="12" spans="1:4">
      <c r="A12">
        <v>11</v>
      </c>
      <c r="B12" s="26">
        <v>102101367</v>
      </c>
      <c r="C12" t="s">
        <v>716</v>
      </c>
      <c r="D12" t="e">
        <f>INDEX(#REF!,MATCH('combined sheet'!B12,#REF!,0),7)</f>
        <v>#REF!</v>
      </c>
    </row>
    <row r="13" spans="1:4">
      <c r="A13">
        <v>12</v>
      </c>
      <c r="B13" s="26">
        <v>132100090</v>
      </c>
      <c r="C13" t="s">
        <v>717</v>
      </c>
      <c r="D13" t="e">
        <f>INDEX(#REF!,MATCH('combined sheet'!B13,#REF!,0),7)</f>
        <v>#REF!</v>
      </c>
    </row>
    <row r="14" spans="1:4">
      <c r="A14">
        <v>13</v>
      </c>
      <c r="B14" s="26">
        <v>132100113</v>
      </c>
      <c r="C14" t="s">
        <v>718</v>
      </c>
      <c r="D14" t="e">
        <f>INDEX(#REF!,MATCH('combined sheet'!B14,#REF!,0),7)</f>
        <v>#REF!</v>
      </c>
    </row>
    <row r="15" spans="1:4">
      <c r="A15">
        <v>14</v>
      </c>
      <c r="B15" s="26">
        <v>132100114</v>
      </c>
      <c r="C15" t="s">
        <v>719</v>
      </c>
      <c r="D15" t="e">
        <f>INDEX(#REF!,MATCH('combined sheet'!B15,#REF!,0),7)</f>
        <v>#REF!</v>
      </c>
    </row>
    <row r="16" spans="1:4">
      <c r="A16">
        <v>15</v>
      </c>
      <c r="B16" s="26">
        <v>132100136</v>
      </c>
      <c r="C16" t="s">
        <v>720</v>
      </c>
      <c r="D16" t="e">
        <f>INDEX(#REF!,MATCH('combined sheet'!B16,#REF!,0),7)</f>
        <v>#REF!</v>
      </c>
    </row>
    <row r="17" spans="1:4">
      <c r="A17">
        <v>16</v>
      </c>
      <c r="B17" s="26">
        <v>132100139</v>
      </c>
      <c r="C17" t="s">
        <v>721</v>
      </c>
      <c r="D17" t="e">
        <f>INDEX(#REF!,MATCH('combined sheet'!B17,#REF!,0),7)</f>
        <v>#REF!</v>
      </c>
    </row>
    <row r="18" spans="1:4">
      <c r="A18">
        <v>17</v>
      </c>
      <c r="B18" s="26">
        <v>132280011</v>
      </c>
      <c r="C18" t="s">
        <v>722</v>
      </c>
      <c r="D18" t="e">
        <f>INDEX(#REF!,MATCH('combined sheet'!B18,#REF!,0),7)</f>
        <v>#REF!</v>
      </c>
    </row>
    <row r="19" spans="1:4">
      <c r="A19">
        <v>18</v>
      </c>
      <c r="B19" s="26">
        <v>132280012</v>
      </c>
      <c r="C19" t="s">
        <v>723</v>
      </c>
      <c r="D19" t="e">
        <f>INDEX(#REF!,MATCH('combined sheet'!B19,#REF!,0),7)</f>
        <v>#REF!</v>
      </c>
    </row>
    <row r="20" spans="1:4">
      <c r="A20">
        <v>19</v>
      </c>
      <c r="B20" s="26">
        <v>132280106</v>
      </c>
      <c r="C20" t="s">
        <v>724</v>
      </c>
      <c r="D20" t="e">
        <f>INDEX(#REF!,MATCH('combined sheet'!B20,#REF!,0),7)</f>
        <v>#REF!</v>
      </c>
    </row>
    <row r="21" spans="1:4">
      <c r="A21">
        <v>20</v>
      </c>
      <c r="B21" s="26">
        <v>132280107</v>
      </c>
      <c r="C21" t="s">
        <v>725</v>
      </c>
      <c r="D21" t="e">
        <f>INDEX(#REF!,MATCH('combined sheet'!B21,#REF!,0),7)</f>
        <v>#REF!</v>
      </c>
    </row>
    <row r="22" spans="1:4">
      <c r="A22">
        <v>21</v>
      </c>
      <c r="B22" s="26">
        <v>132280114</v>
      </c>
      <c r="C22" t="s">
        <v>726</v>
      </c>
      <c r="D22" t="e">
        <f>INDEX(#REF!,MATCH('combined sheet'!B22,#REF!,0),7)</f>
        <v>#REF!</v>
      </c>
    </row>
    <row r="23" spans="1:4">
      <c r="A23">
        <v>22</v>
      </c>
      <c r="B23" s="26">
        <v>132280115</v>
      </c>
      <c r="C23" t="s">
        <v>727</v>
      </c>
      <c r="D23" t="e">
        <f>INDEX(#REF!,MATCH('combined sheet'!B23,#REF!,0),7)</f>
        <v>#REF!</v>
      </c>
    </row>
    <row r="24" spans="1:4">
      <c r="A24">
        <v>23</v>
      </c>
      <c r="B24" s="26">
        <v>132280004</v>
      </c>
      <c r="C24" t="s">
        <v>728</v>
      </c>
      <c r="D24" t="e">
        <f>INDEX(#REF!,MATCH('combined sheet'!B24,#REF!,0),7)</f>
        <v>#REF!</v>
      </c>
    </row>
    <row r="25" spans="1:4">
      <c r="A25">
        <v>24</v>
      </c>
      <c r="B25" s="26">
        <v>102101182</v>
      </c>
      <c r="C25" t="s">
        <v>729</v>
      </c>
      <c r="D25" t="e">
        <f>INDEX(#REF!,MATCH('combined sheet'!B25,#REF!,0),7)</f>
        <v>#REF!</v>
      </c>
    </row>
    <row r="26" spans="1:4">
      <c r="A26">
        <v>25</v>
      </c>
      <c r="B26" s="26">
        <v>102101755</v>
      </c>
      <c r="C26" t="s">
        <v>730</v>
      </c>
      <c r="D26" t="e">
        <f>INDEX(#REF!,MATCH('combined sheet'!B26,#REF!,0),7)</f>
        <v>#REF!</v>
      </c>
    </row>
    <row r="27" spans="1:4">
      <c r="A27">
        <v>26</v>
      </c>
      <c r="B27" s="26">
        <v>102103178</v>
      </c>
      <c r="C27" t="s">
        <v>731</v>
      </c>
      <c r="D27" t="e">
        <f>INDEX(#REF!,MATCH('combined sheet'!B27,#REF!,0),7)</f>
        <v>#REF!</v>
      </c>
    </row>
    <row r="28" spans="1:4">
      <c r="A28">
        <v>27</v>
      </c>
      <c r="B28" s="26">
        <v>102103239</v>
      </c>
      <c r="C28" t="s">
        <v>732</v>
      </c>
      <c r="D28" t="e">
        <f>INDEX(#REF!,MATCH('combined sheet'!B28,#REF!,0),7)</f>
        <v>#REF!</v>
      </c>
    </row>
    <row r="29" spans="1:4">
      <c r="A29">
        <v>28</v>
      </c>
      <c r="B29" s="26">
        <v>102101436</v>
      </c>
      <c r="C29" t="s">
        <v>733</v>
      </c>
      <c r="D29" t="e">
        <f>INDEX(#REF!,MATCH('combined sheet'!B29,#REF!,0),7)</f>
        <v>#REF!</v>
      </c>
    </row>
    <row r="30" spans="1:4">
      <c r="A30">
        <v>29</v>
      </c>
      <c r="B30" s="26">
        <v>102280642</v>
      </c>
      <c r="C30" t="s">
        <v>734</v>
      </c>
      <c r="D30" t="e">
        <f>INDEX(#REF!,MATCH('combined sheet'!B30,#REF!,0),7)</f>
        <v>#REF!</v>
      </c>
    </row>
    <row r="31" spans="1:4">
      <c r="A31">
        <v>30</v>
      </c>
      <c r="B31" s="26">
        <v>132280060</v>
      </c>
      <c r="C31" t="s">
        <v>735</v>
      </c>
      <c r="D31" t="e">
        <f>INDEX(#REF!,MATCH('combined sheet'!B31,#REF!,0),7)</f>
        <v>#REF!</v>
      </c>
    </row>
    <row r="32" spans="1:4">
      <c r="A32">
        <v>31</v>
      </c>
      <c r="B32" s="26">
        <v>102282463</v>
      </c>
      <c r="C32" t="s">
        <v>736</v>
      </c>
      <c r="D32" t="e">
        <f>INDEX(#REF!,MATCH('combined sheet'!B32,#REF!,0),7)</f>
        <v>#REF!</v>
      </c>
    </row>
    <row r="33" spans="1:4">
      <c r="A33">
        <v>32</v>
      </c>
      <c r="B33" s="26">
        <v>102101435</v>
      </c>
      <c r="C33" t="s">
        <v>737</v>
      </c>
      <c r="D33" t="e">
        <f>INDEX(#REF!,MATCH('combined sheet'!B33,#REF!,0),7)</f>
        <v>#REF!</v>
      </c>
    </row>
    <row r="34" spans="1:4">
      <c r="A34">
        <v>33</v>
      </c>
      <c r="B34" s="26">
        <v>132100082</v>
      </c>
      <c r="C34" t="s">
        <v>738</v>
      </c>
      <c r="D34" t="e">
        <f>INDEX(#REF!,MATCH('combined sheet'!B34,#REF!,0),7)</f>
        <v>#REF!</v>
      </c>
    </row>
    <row r="35" spans="1:4">
      <c r="A35">
        <v>34</v>
      </c>
      <c r="B35" s="26">
        <v>132100138</v>
      </c>
      <c r="C35" t="s">
        <v>739</v>
      </c>
      <c r="D35" t="e">
        <f>INDEX(#REF!,MATCH('combined sheet'!B35,#REF!,0),7)</f>
        <v>#REF!</v>
      </c>
    </row>
    <row r="36" spans="1:4">
      <c r="A36">
        <v>35</v>
      </c>
      <c r="B36" s="26">
        <v>132280016</v>
      </c>
      <c r="C36" t="s">
        <v>740</v>
      </c>
      <c r="D36" t="e">
        <f>INDEX(#REF!,MATCH('combined sheet'!B36,#REF!,0),7)</f>
        <v>#REF!</v>
      </c>
    </row>
    <row r="37" spans="1:4">
      <c r="A37">
        <v>36</v>
      </c>
      <c r="B37" s="26">
        <v>132280048</v>
      </c>
      <c r="C37" t="s">
        <v>741</v>
      </c>
      <c r="D37" t="e">
        <f>INDEX(#REF!,MATCH('combined sheet'!B37,#REF!,0),7)</f>
        <v>#REF!</v>
      </c>
    </row>
    <row r="38" spans="1:4">
      <c r="A38">
        <v>37</v>
      </c>
      <c r="B38" s="26">
        <v>132380008</v>
      </c>
      <c r="C38" t="s">
        <v>742</v>
      </c>
      <c r="D38" t="e">
        <f>INDEX(#REF!,MATCH('combined sheet'!B38,#REF!,0),7)</f>
        <v>#REF!</v>
      </c>
    </row>
    <row r="39" spans="1:4">
      <c r="A39">
        <v>38</v>
      </c>
      <c r="B39" s="26">
        <v>102101134</v>
      </c>
      <c r="C39" t="s">
        <v>743</v>
      </c>
      <c r="D39" t="e">
        <f>INDEX(#REF!,MATCH('combined sheet'!B39,#REF!,0),7)</f>
        <v>#REF!</v>
      </c>
    </row>
    <row r="40" spans="1:4">
      <c r="A40">
        <v>39</v>
      </c>
      <c r="B40" s="26">
        <v>102101118</v>
      </c>
      <c r="C40" t="s">
        <v>744</v>
      </c>
      <c r="D40" t="e">
        <f>INDEX(#REF!,MATCH('combined sheet'!B40,#REF!,0),7)</f>
        <v>#REF!</v>
      </c>
    </row>
    <row r="41" spans="1:4">
      <c r="A41">
        <v>40</v>
      </c>
      <c r="B41" s="26">
        <v>102102078</v>
      </c>
      <c r="C41" t="s">
        <v>745</v>
      </c>
      <c r="D41" t="e">
        <f>INDEX(#REF!,MATCH('combined sheet'!B41,#REF!,0),7)</f>
        <v>#REF!</v>
      </c>
    </row>
    <row r="42" spans="1:4">
      <c r="A42">
        <v>41</v>
      </c>
      <c r="B42" s="26">
        <v>132100063</v>
      </c>
      <c r="C42" t="s">
        <v>746</v>
      </c>
      <c r="D42" t="e">
        <f>INDEX(#REF!,MATCH('combined sheet'!B42,#REF!,0),7)</f>
        <v>#REF!</v>
      </c>
    </row>
    <row r="43" spans="1:4">
      <c r="A43">
        <v>42</v>
      </c>
      <c r="B43" s="26">
        <v>102102307</v>
      </c>
      <c r="C43" t="s">
        <v>747</v>
      </c>
      <c r="D43" t="e">
        <f>INDEX(#REF!,MATCH('combined sheet'!B43,#REF!,0),7)</f>
        <v>#REF!</v>
      </c>
    </row>
    <row r="44" spans="1:4">
      <c r="A44">
        <v>43</v>
      </c>
      <c r="B44" s="26">
        <v>132100040</v>
      </c>
      <c r="C44" t="s">
        <v>748</v>
      </c>
      <c r="D44" t="e">
        <f>INDEX(#REF!,MATCH('combined sheet'!B44,#REF!,0),7)</f>
        <v>#REF!</v>
      </c>
    </row>
    <row r="45" spans="1:4">
      <c r="A45">
        <v>44</v>
      </c>
      <c r="B45" s="26">
        <v>132100126</v>
      </c>
      <c r="C45" t="s">
        <v>749</v>
      </c>
      <c r="D45" t="e">
        <f>INDEX(#REF!,MATCH('combined sheet'!B45,#REF!,0),7)</f>
        <v>#REF!</v>
      </c>
    </row>
    <row r="46" spans="1:4">
      <c r="A46">
        <v>45</v>
      </c>
      <c r="B46" s="26">
        <v>132100085</v>
      </c>
      <c r="C46" t="s">
        <v>750</v>
      </c>
      <c r="D46" t="e">
        <f>INDEX(#REF!,MATCH('combined sheet'!B46,#REF!,0),7)</f>
        <v>#REF!</v>
      </c>
    </row>
    <row r="47" ht="14.5" spans="1:4">
      <c r="A47">
        <v>46</v>
      </c>
      <c r="B47" s="26">
        <v>12381086</v>
      </c>
      <c r="C47" t="s">
        <v>751</v>
      </c>
      <c r="D47" t="e">
        <f>INDEX(#REF!,MATCH('combined sheet'!B47,#REF!,0),7)</f>
        <v>#REF!</v>
      </c>
    </row>
    <row r="48" spans="1:4">
      <c r="A48">
        <v>47</v>
      </c>
      <c r="B48" s="26">
        <v>132100076</v>
      </c>
      <c r="C48" t="s">
        <v>752</v>
      </c>
      <c r="D48" t="e">
        <f>INDEX(#REF!,MATCH('combined sheet'!B48,#REF!,0),7)</f>
        <v>#REF!</v>
      </c>
    </row>
    <row r="49" spans="1:4">
      <c r="A49">
        <v>48</v>
      </c>
      <c r="B49" s="26">
        <v>132100102</v>
      </c>
      <c r="C49" t="s">
        <v>753</v>
      </c>
      <c r="D49" t="e">
        <f>INDEX(#REF!,MATCH('combined sheet'!B49,#REF!,0),7)</f>
        <v>#REF!</v>
      </c>
    </row>
    <row r="50" spans="1:4">
      <c r="A50">
        <v>49</v>
      </c>
      <c r="B50" s="26">
        <v>132280054</v>
      </c>
      <c r="C50" t="s">
        <v>754</v>
      </c>
      <c r="D50" t="e">
        <f>INDEX(#REF!,MATCH('combined sheet'!B50,#REF!,0),7)</f>
        <v>#REF!</v>
      </c>
    </row>
    <row r="51" spans="1:4">
      <c r="A51">
        <v>50</v>
      </c>
      <c r="B51" s="26">
        <v>132280103</v>
      </c>
      <c r="C51" t="s">
        <v>755</v>
      </c>
      <c r="D51" t="e">
        <f>INDEX(#REF!,MATCH('combined sheet'!B51,#REF!,0),7)</f>
        <v>#REF!</v>
      </c>
    </row>
    <row r="52" spans="1:4">
      <c r="A52">
        <v>51</v>
      </c>
      <c r="B52" s="26">
        <v>102103332</v>
      </c>
      <c r="C52" t="s">
        <v>756</v>
      </c>
      <c r="D52" t="e">
        <f>INDEX(#REF!,MATCH('combined sheet'!B52,#REF!,0),7)</f>
        <v>#REF!</v>
      </c>
    </row>
    <row r="53" spans="1:4">
      <c r="A53">
        <v>52</v>
      </c>
      <c r="B53" s="26">
        <v>102280953</v>
      </c>
      <c r="C53" t="s">
        <v>757</v>
      </c>
      <c r="D53" t="e">
        <f>INDEX(#REF!,MATCH('combined sheet'!B53,#REF!,0),7)</f>
        <v>#REF!</v>
      </c>
    </row>
    <row r="54" spans="1:4">
      <c r="A54">
        <v>53</v>
      </c>
      <c r="B54" s="26">
        <v>132100133</v>
      </c>
      <c r="C54" t="s">
        <v>758</v>
      </c>
      <c r="D54" t="e">
        <f>INDEX(#REF!,MATCH('combined sheet'!B54,#REF!,0),7)</f>
        <v>#REF!</v>
      </c>
    </row>
    <row r="55" spans="1:4">
      <c r="A55">
        <v>54</v>
      </c>
      <c r="B55" s="26">
        <v>132100035</v>
      </c>
      <c r="C55" t="s">
        <v>759</v>
      </c>
      <c r="D55" t="e">
        <f>INDEX(#REF!,MATCH('combined sheet'!B55,#REF!,0),7)</f>
        <v>#REF!</v>
      </c>
    </row>
    <row r="56" spans="1:4">
      <c r="A56">
        <v>55</v>
      </c>
      <c r="B56" s="26">
        <v>102280545</v>
      </c>
      <c r="C56" t="s">
        <v>760</v>
      </c>
      <c r="D56" t="e">
        <f>INDEX(#REF!,MATCH('combined sheet'!B56,#REF!,0),7)</f>
        <v>#REF!</v>
      </c>
    </row>
    <row r="57" spans="1:4">
      <c r="A57">
        <v>56</v>
      </c>
      <c r="B57" s="26">
        <v>132280006</v>
      </c>
      <c r="C57" t="s">
        <v>761</v>
      </c>
      <c r="D57" t="e">
        <f>INDEX(#REF!,MATCH('combined sheet'!B57,#REF!,0),7)</f>
        <v>#REF!</v>
      </c>
    </row>
    <row r="58" spans="1:4">
      <c r="A58">
        <v>57</v>
      </c>
      <c r="B58" s="26">
        <v>132100096</v>
      </c>
      <c r="C58" t="s">
        <v>762</v>
      </c>
      <c r="D58" t="e">
        <f>INDEX(#REF!,MATCH('combined sheet'!B58,#REF!,0),7)</f>
        <v>#REF!</v>
      </c>
    </row>
    <row r="59" spans="1:4">
      <c r="A59">
        <v>58</v>
      </c>
      <c r="B59" s="26">
        <v>132280080</v>
      </c>
      <c r="C59" t="s">
        <v>763</v>
      </c>
      <c r="D59" t="e">
        <f>INDEX(#REF!,MATCH('combined sheet'!B59,#REF!,0),7)</f>
        <v>#REF!</v>
      </c>
    </row>
    <row r="60" spans="1:4">
      <c r="A60">
        <v>59</v>
      </c>
      <c r="B60" s="26">
        <v>132380017</v>
      </c>
      <c r="C60" t="s">
        <v>764</v>
      </c>
      <c r="D60" t="e">
        <f>INDEX(#REF!,MATCH('combined sheet'!B60,#REF!,0),7)</f>
        <v>#REF!</v>
      </c>
    </row>
    <row r="61" spans="1:4">
      <c r="A61">
        <v>60</v>
      </c>
      <c r="B61" s="26">
        <v>132100150</v>
      </c>
      <c r="C61" t="s">
        <v>765</v>
      </c>
      <c r="D61" t="e">
        <f>INDEX(#REF!,MATCH('combined sheet'!B61,#REF!,0),7)</f>
        <v>#REF!</v>
      </c>
    </row>
    <row r="62" spans="1:4">
      <c r="A62">
        <v>61</v>
      </c>
      <c r="B62" s="26">
        <v>132100087</v>
      </c>
      <c r="C62" t="s">
        <v>766</v>
      </c>
      <c r="D62" t="e">
        <f>INDEX(#REF!,MATCH('combined sheet'!B62,#REF!,0),7)</f>
        <v>#REF!</v>
      </c>
    </row>
    <row r="63" spans="1:4">
      <c r="A63">
        <v>62</v>
      </c>
      <c r="B63" s="26">
        <v>102103318</v>
      </c>
      <c r="C63" t="s">
        <v>767</v>
      </c>
      <c r="D63" t="e">
        <f>INDEX(#REF!,MATCH('combined sheet'!B63,#REF!,0),7)</f>
        <v>#REF!</v>
      </c>
    </row>
    <row r="64" spans="1:4">
      <c r="A64">
        <v>63</v>
      </c>
      <c r="B64" s="26">
        <v>132100080</v>
      </c>
      <c r="C64" t="s">
        <v>768</v>
      </c>
      <c r="D64" t="e">
        <f>INDEX(#REF!,MATCH('combined sheet'!B64,#REF!,0),7)</f>
        <v>#REF!</v>
      </c>
    </row>
    <row r="65" spans="1:4">
      <c r="A65">
        <v>64</v>
      </c>
      <c r="B65" s="26">
        <v>132100086</v>
      </c>
      <c r="C65" t="s">
        <v>769</v>
      </c>
      <c r="D65" t="e">
        <f>INDEX(#REF!,MATCH('combined sheet'!B65,#REF!,0),7)</f>
        <v>#REF!</v>
      </c>
    </row>
    <row r="66" spans="1:4">
      <c r="A66">
        <v>65</v>
      </c>
      <c r="B66" s="26">
        <v>132100097</v>
      </c>
      <c r="C66" t="s">
        <v>770</v>
      </c>
      <c r="D66" t="e">
        <f>INDEX(#REF!,MATCH('combined sheet'!B66,#REF!,0),7)</f>
        <v>#REF!</v>
      </c>
    </row>
    <row r="67" spans="1:4">
      <c r="A67">
        <v>66</v>
      </c>
      <c r="B67" s="26">
        <v>132100155</v>
      </c>
      <c r="C67" t="s">
        <v>771</v>
      </c>
      <c r="D67" t="e">
        <f>INDEX(#REF!,MATCH('combined sheet'!B67,#REF!,0),7)</f>
        <v>#REF!</v>
      </c>
    </row>
    <row r="68" spans="1:4">
      <c r="A68">
        <v>67</v>
      </c>
      <c r="B68" s="26">
        <v>132280081</v>
      </c>
      <c r="C68" t="s">
        <v>772</v>
      </c>
      <c r="D68" t="e">
        <f>INDEX(#REF!,MATCH('combined sheet'!B68,#REF!,0),7)</f>
        <v>#REF!</v>
      </c>
    </row>
    <row r="69" spans="1:4">
      <c r="A69">
        <v>68</v>
      </c>
      <c r="B69" s="26">
        <v>132100052</v>
      </c>
      <c r="C69" t="s">
        <v>773</v>
      </c>
      <c r="D69" t="e">
        <f>INDEX(#REF!,MATCH('combined sheet'!B69,#REF!,0),7)</f>
        <v>#REF!</v>
      </c>
    </row>
    <row r="70" spans="1:4">
      <c r="A70">
        <v>69</v>
      </c>
      <c r="B70" s="26">
        <v>132100057</v>
      </c>
      <c r="C70" t="s">
        <v>774</v>
      </c>
      <c r="D70" t="e">
        <f>INDEX(#REF!,MATCH('combined sheet'!B70,#REF!,0),7)</f>
        <v>#REF!</v>
      </c>
    </row>
    <row r="71" spans="1:4">
      <c r="A71">
        <v>70</v>
      </c>
      <c r="B71" s="26">
        <v>132100084</v>
      </c>
      <c r="C71" t="s">
        <v>775</v>
      </c>
      <c r="D71" t="e">
        <f>INDEX(#REF!,MATCH('combined sheet'!B71,#REF!,0),7)</f>
        <v>#REF!</v>
      </c>
    </row>
    <row r="72" spans="1:4">
      <c r="A72">
        <v>71</v>
      </c>
      <c r="B72" s="26">
        <v>132100156</v>
      </c>
      <c r="C72" t="s">
        <v>776</v>
      </c>
      <c r="D72" t="e">
        <f>INDEX(#REF!,MATCH('combined sheet'!B72,#REF!,0),7)</f>
        <v>#REF!</v>
      </c>
    </row>
    <row r="73" spans="1:4">
      <c r="A73">
        <v>72</v>
      </c>
      <c r="B73" s="26">
        <v>132280007</v>
      </c>
      <c r="C73" t="s">
        <v>777</v>
      </c>
      <c r="D73" t="e">
        <f>INDEX(#REF!,MATCH('combined sheet'!B73,#REF!,0),7)</f>
        <v>#REF!</v>
      </c>
    </row>
    <row r="74" spans="1:4">
      <c r="A74">
        <v>73</v>
      </c>
      <c r="B74" s="26">
        <v>132280085</v>
      </c>
      <c r="C74" t="s">
        <v>778</v>
      </c>
      <c r="D74" t="e">
        <f>INDEX(#REF!,MATCH('combined sheet'!B74,#REF!,0),7)</f>
        <v>#REF!</v>
      </c>
    </row>
    <row r="75" spans="1:4">
      <c r="A75">
        <v>74</v>
      </c>
      <c r="B75" s="26">
        <v>102100964</v>
      </c>
      <c r="C75" t="s">
        <v>779</v>
      </c>
      <c r="D75" t="e">
        <f>INDEX(#REF!,MATCH('combined sheet'!B75,#REF!,0),7)</f>
        <v>#REF!</v>
      </c>
    </row>
    <row r="76" spans="1:4">
      <c r="A76">
        <v>75</v>
      </c>
      <c r="B76" s="26">
        <v>132100111</v>
      </c>
      <c r="C76" t="s">
        <v>780</v>
      </c>
      <c r="D76" t="e">
        <f>INDEX(#REF!,MATCH('combined sheet'!B76,#REF!,0),7)</f>
        <v>#REF!</v>
      </c>
    </row>
    <row r="77" spans="1:4">
      <c r="A77">
        <v>76</v>
      </c>
      <c r="B77" s="26">
        <v>102280300</v>
      </c>
      <c r="C77" t="s">
        <v>781</v>
      </c>
      <c r="D77" t="e">
        <f>INDEX(#REF!,MATCH('combined sheet'!B77,#REF!,0),7)</f>
        <v>#REF!</v>
      </c>
    </row>
    <row r="78" spans="1:4">
      <c r="A78">
        <v>77</v>
      </c>
      <c r="B78" s="26">
        <v>102281065</v>
      </c>
      <c r="C78" t="s">
        <v>782</v>
      </c>
      <c r="D78" t="e">
        <f>INDEX(#REF!,MATCH('combined sheet'!B78,#REF!,0),7)</f>
        <v>#REF!</v>
      </c>
    </row>
    <row r="79" spans="1:4">
      <c r="A79">
        <v>78</v>
      </c>
      <c r="B79" s="26">
        <v>82101475</v>
      </c>
      <c r="C79" t="s">
        <v>783</v>
      </c>
      <c r="D79" t="e">
        <f>INDEX(#REF!,MATCH('combined sheet'!B79,#REF!,0),7)</f>
        <v>#REF!</v>
      </c>
    </row>
    <row r="80" spans="1:4">
      <c r="A80">
        <v>79</v>
      </c>
      <c r="B80" s="26">
        <v>132100129</v>
      </c>
      <c r="C80" t="s">
        <v>784</v>
      </c>
      <c r="D80" t="e">
        <f>INDEX(#REF!,MATCH('combined sheet'!B80,#REF!,0),7)</f>
        <v>#REF!</v>
      </c>
    </row>
    <row r="81" spans="1:4">
      <c r="A81">
        <v>80</v>
      </c>
      <c r="B81" s="26">
        <v>102103079</v>
      </c>
      <c r="C81" t="s">
        <v>785</v>
      </c>
      <c r="D81" t="e">
        <f>INDEX(#REF!,MATCH('combined sheet'!B81,#REF!,0),7)</f>
        <v>#REF!</v>
      </c>
    </row>
    <row r="82" spans="1:4">
      <c r="A82">
        <v>81</v>
      </c>
      <c r="B82" s="26">
        <v>102280517</v>
      </c>
      <c r="C82" t="s">
        <v>786</v>
      </c>
      <c r="D82" t="e">
        <f>INDEX(#REF!,MATCH('combined sheet'!B82,#REF!,0),7)</f>
        <v>#REF!</v>
      </c>
    </row>
    <row r="83" spans="1:4">
      <c r="A83">
        <v>82</v>
      </c>
      <c r="B83" s="26">
        <v>102281246</v>
      </c>
      <c r="C83" t="s">
        <v>787</v>
      </c>
      <c r="D83" t="e">
        <f>INDEX(#REF!,MATCH('combined sheet'!B83,#REF!,0),7)</f>
        <v>#REF!</v>
      </c>
    </row>
    <row r="84" spans="1:4">
      <c r="A84">
        <v>83</v>
      </c>
      <c r="B84" s="26">
        <v>102282534</v>
      </c>
      <c r="C84" t="s">
        <v>788</v>
      </c>
      <c r="D84" t="e">
        <f>INDEX(#REF!,MATCH('combined sheet'!B84,#REF!,0),7)</f>
        <v>#REF!</v>
      </c>
    </row>
    <row r="85" spans="1:4">
      <c r="A85">
        <v>84</v>
      </c>
      <c r="B85" s="26">
        <v>132100059</v>
      </c>
      <c r="C85" t="s">
        <v>789</v>
      </c>
      <c r="D85" t="e">
        <f>INDEX(#REF!,MATCH('combined sheet'!B85,#REF!,0),7)</f>
        <v>#REF!</v>
      </c>
    </row>
    <row r="86" spans="1:4">
      <c r="A86">
        <v>85</v>
      </c>
      <c r="B86" s="26">
        <v>132280014</v>
      </c>
      <c r="C86" t="s">
        <v>790</v>
      </c>
      <c r="D86" t="e">
        <f>INDEX(#REF!,MATCH('combined sheet'!B86,#REF!,0),7)</f>
        <v>#REF!</v>
      </c>
    </row>
    <row r="87" spans="1:4">
      <c r="A87">
        <v>86</v>
      </c>
      <c r="B87" s="26">
        <v>132100053</v>
      </c>
      <c r="C87" t="s">
        <v>791</v>
      </c>
      <c r="D87" t="e">
        <f>INDEX(#REF!,MATCH('combined sheet'!B87,#REF!,0),7)</f>
        <v>#REF!</v>
      </c>
    </row>
    <row r="88" spans="1:4">
      <c r="A88">
        <v>87</v>
      </c>
      <c r="B88" s="26">
        <v>132100135</v>
      </c>
      <c r="C88" t="s">
        <v>792</v>
      </c>
      <c r="D88" t="e">
        <f>INDEX(#REF!,MATCH('combined sheet'!B88,#REF!,0),7)</f>
        <v>#REF!</v>
      </c>
    </row>
    <row r="89" spans="1:4">
      <c r="A89">
        <v>88</v>
      </c>
      <c r="B89" s="26">
        <v>132100073</v>
      </c>
      <c r="C89" t="s">
        <v>793</v>
      </c>
      <c r="D89" t="e">
        <f>INDEX(#REF!,MATCH('combined sheet'!B89,#REF!,0),7)</f>
        <v>#REF!</v>
      </c>
    </row>
    <row r="90" spans="1:4">
      <c r="A90">
        <v>89</v>
      </c>
      <c r="B90" s="26">
        <v>82280213</v>
      </c>
      <c r="C90" t="s">
        <v>794</v>
      </c>
      <c r="D90" t="e">
        <f>INDEX(#REF!,MATCH('combined sheet'!B90,#REF!,0),7)</f>
        <v>#REF!</v>
      </c>
    </row>
    <row r="91" spans="1:4">
      <c r="A91">
        <v>90</v>
      </c>
      <c r="B91" s="26">
        <v>132100151</v>
      </c>
      <c r="C91" t="s">
        <v>795</v>
      </c>
      <c r="D91" t="e">
        <f>INDEX(#REF!,MATCH('combined sheet'!B91,#REF!,0),7)</f>
        <v>#REF!</v>
      </c>
    </row>
    <row r="92" spans="1:4">
      <c r="A92">
        <v>91</v>
      </c>
      <c r="B92" s="26">
        <v>132100066</v>
      </c>
      <c r="C92" t="s">
        <v>796</v>
      </c>
      <c r="D92" t="e">
        <f>INDEX(#REF!,MATCH('combined sheet'!B92,#REF!,0),7)</f>
        <v>#REF!</v>
      </c>
    </row>
    <row r="93" spans="1:4">
      <c r="A93">
        <v>92</v>
      </c>
      <c r="B93" s="26">
        <v>132280035</v>
      </c>
      <c r="C93" t="s">
        <v>797</v>
      </c>
      <c r="D93" t="e">
        <f>INDEX(#REF!,MATCH('combined sheet'!B93,#REF!,0),7)</f>
        <v>#REF!</v>
      </c>
    </row>
    <row r="94" spans="1:4">
      <c r="A94">
        <v>93</v>
      </c>
      <c r="B94" s="26">
        <v>132280036</v>
      </c>
      <c r="C94" t="s">
        <v>798</v>
      </c>
      <c r="D94" t="e">
        <f>INDEX(#REF!,MATCH('combined sheet'!B94,#REF!,0),7)</f>
        <v>#REF!</v>
      </c>
    </row>
    <row r="95" spans="1:4">
      <c r="A95">
        <v>94</v>
      </c>
      <c r="B95" s="26">
        <v>132280052</v>
      </c>
      <c r="C95" t="s">
        <v>799</v>
      </c>
      <c r="D95" t="e">
        <f>INDEX(#REF!,MATCH('combined sheet'!B95,#REF!,0),7)</f>
        <v>#REF!</v>
      </c>
    </row>
    <row r="96" spans="1:4">
      <c r="A96">
        <v>95</v>
      </c>
      <c r="B96" s="26">
        <v>132280101</v>
      </c>
      <c r="C96" t="s">
        <v>800</v>
      </c>
      <c r="D96" t="e">
        <f>INDEX(#REF!,MATCH('combined sheet'!B96,#REF!,0),7)</f>
        <v>#REF!</v>
      </c>
    </row>
    <row r="97" spans="1:4">
      <c r="A97">
        <v>96</v>
      </c>
      <c r="B97" s="26">
        <v>132100109</v>
      </c>
      <c r="C97" t="s">
        <v>801</v>
      </c>
      <c r="D97" t="e">
        <f>INDEX(#REF!,MATCH('combined sheet'!B97,#REF!,0),7)</f>
        <v>#REF!</v>
      </c>
    </row>
    <row r="98" spans="1:4">
      <c r="A98">
        <v>97</v>
      </c>
      <c r="B98" s="26">
        <v>132100108</v>
      </c>
      <c r="C98" t="s">
        <v>802</v>
      </c>
      <c r="D98" t="e">
        <f>INDEX(#REF!,MATCH('combined sheet'!B98,#REF!,0),7)</f>
        <v>#REF!</v>
      </c>
    </row>
    <row r="99" spans="1:4">
      <c r="A99">
        <v>98</v>
      </c>
      <c r="B99" s="26">
        <v>102380767</v>
      </c>
      <c r="C99" t="s">
        <v>803</v>
      </c>
      <c r="D99" t="e">
        <f>INDEX(#REF!,MATCH('combined sheet'!B99,#REF!,0),7)</f>
        <v>#REF!</v>
      </c>
    </row>
    <row r="100" spans="1:4">
      <c r="A100">
        <v>99</v>
      </c>
      <c r="B100" s="26">
        <v>132280064</v>
      </c>
      <c r="C100" t="s">
        <v>804</v>
      </c>
      <c r="D100" t="e">
        <f>INDEX(#REF!,MATCH('combined sheet'!B100,#REF!,0),7)</f>
        <v>#REF!</v>
      </c>
    </row>
    <row r="101" spans="1:4">
      <c r="A101">
        <v>100</v>
      </c>
      <c r="B101" s="26">
        <v>132280073</v>
      </c>
      <c r="C101" t="s">
        <v>805</v>
      </c>
      <c r="D101" t="e">
        <f>INDEX(#REF!,MATCH('combined sheet'!B101,#REF!,0),7)</f>
        <v>#REF!</v>
      </c>
    </row>
    <row r="102" spans="1:4">
      <c r="A102">
        <v>101</v>
      </c>
      <c r="B102" s="26">
        <v>132100050</v>
      </c>
      <c r="C102" t="s">
        <v>806</v>
      </c>
      <c r="D102" t="e">
        <f>INDEX(#REF!,MATCH('combined sheet'!B102,#REF!,0),7)</f>
        <v>#REF!</v>
      </c>
    </row>
    <row r="103" spans="1:4">
      <c r="A103">
        <v>102</v>
      </c>
      <c r="B103" s="26">
        <v>12283367</v>
      </c>
      <c r="C103" t="s">
        <v>807</v>
      </c>
      <c r="D103" t="e">
        <f>INDEX(#REF!,MATCH('combined sheet'!B103,#REF!,0),7)</f>
        <v>#REF!</v>
      </c>
    </row>
    <row r="104" spans="1:4">
      <c r="A104">
        <v>103</v>
      </c>
      <c r="B104" s="26">
        <v>12284162</v>
      </c>
      <c r="C104" t="s">
        <v>808</v>
      </c>
      <c r="D104" t="e">
        <f>INDEX(#REF!,MATCH('combined sheet'!B104,#REF!,0),7)</f>
        <v>#REF!</v>
      </c>
    </row>
    <row r="105" spans="1:4">
      <c r="A105">
        <v>104</v>
      </c>
      <c r="B105" s="26">
        <v>12284219</v>
      </c>
      <c r="C105" t="s">
        <v>809</v>
      </c>
      <c r="D105" t="e">
        <f>INDEX(#REF!,MATCH('combined sheet'!B105,#REF!,0),7)</f>
        <v>#REF!</v>
      </c>
    </row>
    <row r="106" spans="1:4">
      <c r="A106">
        <v>105</v>
      </c>
      <c r="B106" s="26">
        <v>12380681</v>
      </c>
      <c r="C106" t="s">
        <v>810</v>
      </c>
      <c r="D106" t="e">
        <f>INDEX(#REF!,MATCH('combined sheet'!B106,#REF!,0),7)</f>
        <v>#REF!</v>
      </c>
    </row>
    <row r="107" spans="1:4">
      <c r="A107">
        <v>106</v>
      </c>
      <c r="B107" s="26">
        <v>12380694</v>
      </c>
      <c r="C107" t="s">
        <v>811</v>
      </c>
      <c r="D107" t="e">
        <f>INDEX(#REF!,MATCH('combined sheet'!B107,#REF!,0),7)</f>
        <v>#REF!</v>
      </c>
    </row>
    <row r="108" spans="1:4">
      <c r="A108">
        <v>107</v>
      </c>
      <c r="B108" s="26">
        <v>12381167</v>
      </c>
      <c r="C108" t="s">
        <v>812</v>
      </c>
      <c r="D108" t="e">
        <f>INDEX(#REF!,MATCH('combined sheet'!B108,#REF!,0),7)</f>
        <v>#REF!</v>
      </c>
    </row>
    <row r="109" spans="1:4">
      <c r="A109">
        <v>108</v>
      </c>
      <c r="B109" s="26">
        <v>102101230</v>
      </c>
      <c r="C109" t="s">
        <v>813</v>
      </c>
      <c r="D109" t="e">
        <f>INDEX(#REF!,MATCH('combined sheet'!B109,#REF!,0),7)</f>
        <v>#REF!</v>
      </c>
    </row>
    <row r="110" spans="1:4">
      <c r="A110">
        <v>109</v>
      </c>
      <c r="B110" s="26">
        <v>102103113</v>
      </c>
      <c r="C110" t="s">
        <v>814</v>
      </c>
      <c r="D110" t="e">
        <f>INDEX(#REF!,MATCH('combined sheet'!B110,#REF!,0),7)</f>
        <v>#REF!</v>
      </c>
    </row>
    <row r="111" spans="1:4">
      <c r="A111">
        <v>110</v>
      </c>
      <c r="B111" s="26">
        <v>102380053</v>
      </c>
      <c r="C111" t="s">
        <v>815</v>
      </c>
      <c r="D111" t="e">
        <f>INDEX(#REF!,MATCH('combined sheet'!B111,#REF!,0),7)</f>
        <v>#REF!</v>
      </c>
    </row>
    <row r="112" spans="1:4">
      <c r="A112">
        <v>111</v>
      </c>
      <c r="B112" s="26">
        <v>102101465</v>
      </c>
      <c r="C112" t="s">
        <v>816</v>
      </c>
      <c r="D112" t="e">
        <f>INDEX(#REF!,MATCH('combined sheet'!B112,#REF!,0),7)</f>
        <v>#REF!</v>
      </c>
    </row>
    <row r="113" spans="1:4">
      <c r="A113">
        <v>112</v>
      </c>
      <c r="B113" s="26">
        <v>102101752</v>
      </c>
      <c r="C113" t="s">
        <v>817</v>
      </c>
      <c r="D113" t="e">
        <f>INDEX(#REF!,MATCH('combined sheet'!B113,#REF!,0),7)</f>
        <v>#REF!</v>
      </c>
    </row>
    <row r="114" spans="1:4">
      <c r="A114">
        <v>113</v>
      </c>
      <c r="B114" s="26">
        <v>102180029</v>
      </c>
      <c r="C114" t="s">
        <v>818</v>
      </c>
      <c r="D114" t="e">
        <f>INDEX(#REF!,MATCH('combined sheet'!B114,#REF!,0),7)</f>
        <v>#REF!</v>
      </c>
    </row>
    <row r="115" spans="1:4">
      <c r="A115">
        <v>114</v>
      </c>
      <c r="B115" s="26">
        <v>102103149</v>
      </c>
      <c r="C115" t="s">
        <v>819</v>
      </c>
      <c r="D115" t="e">
        <f>INDEX(#REF!,MATCH('combined sheet'!B115,#REF!,0),7)</f>
        <v>#REF!</v>
      </c>
    </row>
    <row r="116" spans="1:4">
      <c r="A116">
        <v>115</v>
      </c>
      <c r="B116" s="26">
        <v>12283955</v>
      </c>
      <c r="C116" t="s">
        <v>820</v>
      </c>
      <c r="D116" t="e">
        <f>INDEX(#REF!,MATCH('combined sheet'!B116,#REF!,0),7)</f>
        <v>#REF!</v>
      </c>
    </row>
    <row r="117" spans="1:4">
      <c r="A117">
        <v>116</v>
      </c>
      <c r="B117" s="26">
        <v>102280045</v>
      </c>
      <c r="C117" t="s">
        <v>821</v>
      </c>
      <c r="D117" t="e">
        <f>INDEX(#REF!,MATCH('combined sheet'!B117,#REF!,0),7)</f>
        <v>#REF!</v>
      </c>
    </row>
    <row r="118" spans="1:4">
      <c r="A118">
        <v>117</v>
      </c>
      <c r="B118" s="26">
        <v>12284029</v>
      </c>
      <c r="C118" t="s">
        <v>822</v>
      </c>
      <c r="D118" t="e">
        <f>INDEX(#REF!,MATCH('combined sheet'!B118,#REF!,0),7)</f>
        <v>#REF!</v>
      </c>
    </row>
    <row r="119" spans="1:4">
      <c r="A119">
        <v>118</v>
      </c>
      <c r="B119" s="26">
        <v>12381152</v>
      </c>
      <c r="C119" t="s">
        <v>823</v>
      </c>
      <c r="D119" t="e">
        <f>INDEX(#REF!,MATCH('combined sheet'!B119,#REF!,0),7)</f>
        <v>#REF!</v>
      </c>
    </row>
    <row r="120" spans="1:4">
      <c r="A120">
        <v>119</v>
      </c>
      <c r="B120" s="26">
        <v>102281883</v>
      </c>
      <c r="C120" t="s">
        <v>824</v>
      </c>
      <c r="D120" t="e">
        <f>INDEX(#REF!,MATCH('combined sheet'!B120,#REF!,0),7)</f>
        <v>#REF!</v>
      </c>
    </row>
    <row r="121" spans="1:4">
      <c r="A121">
        <v>120</v>
      </c>
      <c r="B121" s="26">
        <v>132100070</v>
      </c>
      <c r="C121" t="s">
        <v>825</v>
      </c>
      <c r="D121" t="e">
        <f>INDEX(#REF!,MATCH('combined sheet'!B121,#REF!,0),7)</f>
        <v>#REF!</v>
      </c>
    </row>
    <row r="122" spans="1:4">
      <c r="A122">
        <v>121</v>
      </c>
      <c r="B122" s="26">
        <v>102282579</v>
      </c>
      <c r="C122" t="s">
        <v>826</v>
      </c>
      <c r="D122" t="e">
        <f>INDEX(#REF!,MATCH('combined sheet'!B122,#REF!,0),7)</f>
        <v>#REF!</v>
      </c>
    </row>
    <row r="123" spans="1:4">
      <c r="A123">
        <v>122</v>
      </c>
      <c r="B123" s="26">
        <v>132100120</v>
      </c>
      <c r="C123" t="s">
        <v>827</v>
      </c>
      <c r="D123" t="e">
        <f>INDEX(#REF!,MATCH('combined sheet'!B123,#REF!,0),7)</f>
        <v>#REF!</v>
      </c>
    </row>
    <row r="124" spans="1:4">
      <c r="A124">
        <v>123</v>
      </c>
      <c r="B124" s="26">
        <v>132100044</v>
      </c>
      <c r="C124" t="s">
        <v>828</v>
      </c>
      <c r="D124" t="e">
        <f>INDEX(#REF!,MATCH('combined sheet'!B124,#REF!,0),7)</f>
        <v>#REF!</v>
      </c>
    </row>
    <row r="125" spans="1:4">
      <c r="A125">
        <v>124</v>
      </c>
      <c r="B125" s="26">
        <v>132380019</v>
      </c>
      <c r="C125" t="s">
        <v>829</v>
      </c>
      <c r="D125" t="e">
        <f>INDEX(#REF!,MATCH('combined sheet'!B125,#REF!,0),7)</f>
        <v>#REF!</v>
      </c>
    </row>
    <row r="126" spans="1:4">
      <c r="A126">
        <v>126</v>
      </c>
      <c r="B126" s="26">
        <v>132100116</v>
      </c>
      <c r="C126" t="s">
        <v>830</v>
      </c>
      <c r="D126" t="e">
        <f>INDEX(#REF!,MATCH('combined sheet'!B126,#REF!,0),7)</f>
        <v>#REF!</v>
      </c>
    </row>
    <row r="127" spans="1:4">
      <c r="A127">
        <v>127</v>
      </c>
      <c r="B127" s="26">
        <v>132100118</v>
      </c>
      <c r="C127" t="s">
        <v>831</v>
      </c>
      <c r="D127" t="e">
        <f>INDEX(#REF!,MATCH('combined sheet'!B127,#REF!,0),7)</f>
        <v>#REF!</v>
      </c>
    </row>
    <row r="128" spans="1:4">
      <c r="A128">
        <v>128</v>
      </c>
      <c r="B128" s="26">
        <v>132180001</v>
      </c>
      <c r="C128" t="s">
        <v>641</v>
      </c>
      <c r="D128" t="e">
        <f>INDEX(#REF!,MATCH('combined sheet'!B128,#REF!,0),7)</f>
        <v>#REF!</v>
      </c>
    </row>
    <row r="129" spans="1:4">
      <c r="A129">
        <v>129</v>
      </c>
      <c r="B129" s="26">
        <v>132280042</v>
      </c>
      <c r="C129" t="s">
        <v>642</v>
      </c>
      <c r="D129" t="e">
        <f>INDEX(#REF!,MATCH('combined sheet'!B129,#REF!,0),7)</f>
        <v>#REF!</v>
      </c>
    </row>
    <row r="130" spans="1:4">
      <c r="A130">
        <v>130</v>
      </c>
      <c r="B130" s="26">
        <v>132000021</v>
      </c>
      <c r="C130" t="s">
        <v>643</v>
      </c>
      <c r="D130" t="e">
        <f>INDEX(#REF!,MATCH('combined sheet'!B130,#REF!,0),7)</f>
        <v>#REF!</v>
      </c>
    </row>
    <row r="131" spans="1:4">
      <c r="A131">
        <v>131</v>
      </c>
      <c r="B131" s="26">
        <v>132100013</v>
      </c>
      <c r="C131" t="s">
        <v>644</v>
      </c>
      <c r="D131" t="e">
        <f>INDEX(#REF!,MATCH('combined sheet'!B131,#REF!,0),7)</f>
        <v>#REF!</v>
      </c>
    </row>
    <row r="132" spans="1:4">
      <c r="A132">
        <v>132</v>
      </c>
      <c r="B132" s="26">
        <v>132280063</v>
      </c>
      <c r="C132" t="s">
        <v>645</v>
      </c>
      <c r="D132" t="e">
        <f>INDEX(#REF!,MATCH('combined sheet'!B132,#REF!,0),7)</f>
        <v>#REF!</v>
      </c>
    </row>
    <row r="133" spans="1:4">
      <c r="A133">
        <v>133</v>
      </c>
      <c r="B133" s="26">
        <v>131656048</v>
      </c>
      <c r="C133" t="s">
        <v>646</v>
      </c>
      <c r="D133" t="e">
        <f>INDEX(#REF!,MATCH('combined sheet'!B133,#REF!,0),7)</f>
        <v>#REF!</v>
      </c>
    </row>
    <row r="134" spans="1:4">
      <c r="A134">
        <v>134</v>
      </c>
      <c r="B134" s="26">
        <v>131781001</v>
      </c>
      <c r="C134" t="s">
        <v>647</v>
      </c>
      <c r="D134" t="e">
        <f>INDEX(#REF!,MATCH('combined sheet'!B134,#REF!,0),7)</f>
        <v>#REF!</v>
      </c>
    </row>
    <row r="135" spans="1:4">
      <c r="A135">
        <v>135</v>
      </c>
      <c r="B135" s="26">
        <v>131900025</v>
      </c>
      <c r="C135" t="s">
        <v>648</v>
      </c>
      <c r="D135" t="e">
        <f>INDEX(#REF!,MATCH('combined sheet'!B135,#REF!,0),7)</f>
        <v>#REF!</v>
      </c>
    </row>
    <row r="136" spans="1:4">
      <c r="A136">
        <v>136</v>
      </c>
      <c r="B136" s="26">
        <v>132000031</v>
      </c>
      <c r="C136" t="s">
        <v>649</v>
      </c>
      <c r="D136" t="e">
        <f>INDEX(#REF!,MATCH('combined sheet'!B136,#REF!,0),7)</f>
        <v>#REF!</v>
      </c>
    </row>
    <row r="137" spans="1:4">
      <c r="A137">
        <v>137</v>
      </c>
      <c r="B137" s="26">
        <v>2180066</v>
      </c>
      <c r="C137" t="s">
        <v>650</v>
      </c>
      <c r="D137" t="e">
        <f>INDEX(#REF!,MATCH('combined sheet'!B137,#REF!,0),7)</f>
        <v>#REF!</v>
      </c>
    </row>
    <row r="138" spans="1:4">
      <c r="A138">
        <v>138</v>
      </c>
      <c r="B138" s="26">
        <v>131800018</v>
      </c>
      <c r="C138" t="s">
        <v>651</v>
      </c>
      <c r="D138" t="e">
        <f>INDEX(#REF!,MATCH('combined sheet'!B138,#REF!,0),7)</f>
        <v>#REF!</v>
      </c>
    </row>
    <row r="139" spans="1:4">
      <c r="A139">
        <v>139</v>
      </c>
      <c r="B139" s="26">
        <v>131900012</v>
      </c>
      <c r="C139" t="s">
        <v>652</v>
      </c>
      <c r="D139" t="e">
        <f>INDEX(#REF!,MATCH('combined sheet'!B139,#REF!,0),7)</f>
        <v>#REF!</v>
      </c>
    </row>
    <row r="140" spans="1:4">
      <c r="A140">
        <v>140</v>
      </c>
      <c r="B140" s="26">
        <v>132100014</v>
      </c>
      <c r="C140" t="s">
        <v>653</v>
      </c>
      <c r="D140" t="e">
        <f>INDEX(#REF!,MATCH('combined sheet'!B140,#REF!,0),7)</f>
        <v>#REF!</v>
      </c>
    </row>
    <row r="141" spans="1:4">
      <c r="A141">
        <v>141</v>
      </c>
      <c r="B141" s="26">
        <v>132280098</v>
      </c>
      <c r="C141" t="s">
        <v>654</v>
      </c>
      <c r="D141" t="e">
        <f>INDEX(#REF!,MATCH('combined sheet'!B141,#REF!,0),7)</f>
        <v>#REF!</v>
      </c>
    </row>
    <row r="142" spans="1:4">
      <c r="A142">
        <v>142</v>
      </c>
      <c r="B142" s="26">
        <v>132280108</v>
      </c>
      <c r="C142" t="s">
        <v>655</v>
      </c>
      <c r="D142" t="e">
        <f>INDEX(#REF!,MATCH('combined sheet'!B142,#REF!,0),7)</f>
        <v>#REF!</v>
      </c>
    </row>
    <row r="143" spans="1:4">
      <c r="A143">
        <v>143</v>
      </c>
      <c r="B143" s="26">
        <v>132100011</v>
      </c>
      <c r="C143" t="s">
        <v>656</v>
      </c>
      <c r="D143" t="e">
        <f>INDEX(#REF!,MATCH('combined sheet'!B143,#REF!,0),7)</f>
        <v>#REF!</v>
      </c>
    </row>
    <row r="144" spans="1:4">
      <c r="A144">
        <v>144</v>
      </c>
      <c r="B144" s="26">
        <v>132000017</v>
      </c>
      <c r="C144" t="s">
        <v>657</v>
      </c>
      <c r="D144" t="e">
        <f>INDEX(#REF!,MATCH('combined sheet'!B144,#REF!,0),7)</f>
        <v>#REF!</v>
      </c>
    </row>
    <row r="145" spans="1:4">
      <c r="A145">
        <v>145</v>
      </c>
      <c r="B145" s="26">
        <v>132000029</v>
      </c>
      <c r="C145" t="s">
        <v>658</v>
      </c>
      <c r="D145" t="e">
        <f>INDEX(#REF!,MATCH('combined sheet'!B145,#REF!,0),7)</f>
        <v>#REF!</v>
      </c>
    </row>
    <row r="146" spans="1:4">
      <c r="A146">
        <v>146</v>
      </c>
      <c r="B146" s="26">
        <v>132100028</v>
      </c>
      <c r="C146" t="s">
        <v>659</v>
      </c>
      <c r="D146" t="e">
        <f>INDEX(#REF!,MATCH('combined sheet'!B146,#REF!,0),7)</f>
        <v>#REF!</v>
      </c>
    </row>
    <row r="147" spans="1:4">
      <c r="A147">
        <v>147</v>
      </c>
      <c r="B147" s="26">
        <v>132100157</v>
      </c>
      <c r="C147" t="s">
        <v>660</v>
      </c>
      <c r="D147" t="e">
        <f>INDEX(#REF!,MATCH('combined sheet'!B147,#REF!,0),7)</f>
        <v>#REF!</v>
      </c>
    </row>
    <row r="148" spans="1:4">
      <c r="A148">
        <v>148</v>
      </c>
      <c r="B148" s="26">
        <v>132280041</v>
      </c>
      <c r="C148" t="s">
        <v>661</v>
      </c>
      <c r="D148" t="e">
        <f>INDEX(#REF!,MATCH('combined sheet'!B148,#REF!,0),7)</f>
        <v>#REF!</v>
      </c>
    </row>
    <row r="149" spans="1:4">
      <c r="A149">
        <v>149</v>
      </c>
      <c r="B149" s="26">
        <v>132100152</v>
      </c>
      <c r="C149" t="s">
        <v>662</v>
      </c>
      <c r="D149" t="e">
        <f>INDEX(#REF!,MATCH('combined sheet'!B149,#REF!,0),7)</f>
        <v>#REF!</v>
      </c>
    </row>
    <row r="150" spans="1:4">
      <c r="A150">
        <v>150</v>
      </c>
      <c r="B150" s="26">
        <v>132000022</v>
      </c>
      <c r="C150" t="s">
        <v>663</v>
      </c>
      <c r="D150" t="e">
        <f>INDEX(#REF!,MATCH('combined sheet'!B150,#REF!,0),7)</f>
        <v>#REF!</v>
      </c>
    </row>
    <row r="151" spans="1:4">
      <c r="A151">
        <v>151</v>
      </c>
      <c r="B151" s="26">
        <v>132100088</v>
      </c>
      <c r="C151" t="s">
        <v>664</v>
      </c>
      <c r="D151" t="e">
        <f>INDEX(#REF!,MATCH('combined sheet'!B151,#REF!,0),7)</f>
        <v>#REF!</v>
      </c>
    </row>
    <row r="152" spans="1:4">
      <c r="A152">
        <v>152</v>
      </c>
      <c r="B152" s="26">
        <v>132280015</v>
      </c>
      <c r="C152" t="s">
        <v>665</v>
      </c>
      <c r="D152" t="e">
        <f>INDEX(#REF!,MATCH('combined sheet'!B152,#REF!,0),7)</f>
        <v>#REF!</v>
      </c>
    </row>
    <row r="153" spans="1:4">
      <c r="A153">
        <v>153</v>
      </c>
      <c r="B153" s="26">
        <v>132280087</v>
      </c>
      <c r="C153" t="s">
        <v>666</v>
      </c>
      <c r="D153" t="e">
        <f>INDEX(#REF!,MATCH('combined sheet'!B153,#REF!,0),7)</f>
        <v>#REF!</v>
      </c>
    </row>
    <row r="154" spans="1:4">
      <c r="A154">
        <v>154</v>
      </c>
      <c r="B154" s="26">
        <v>131900006</v>
      </c>
      <c r="C154" t="s">
        <v>667</v>
      </c>
      <c r="D154" t="e">
        <f>INDEX(#REF!,MATCH('combined sheet'!B154,#REF!,0),7)</f>
        <v>#REF!</v>
      </c>
    </row>
    <row r="155" spans="1:4">
      <c r="A155">
        <v>155</v>
      </c>
      <c r="B155" s="26">
        <v>132280077</v>
      </c>
      <c r="C155" t="s">
        <v>668</v>
      </c>
      <c r="D155" t="e">
        <f>INDEX(#REF!,MATCH('combined sheet'!B155,#REF!,0),7)</f>
        <v>#REF!</v>
      </c>
    </row>
    <row r="156" spans="1:4">
      <c r="A156">
        <v>156</v>
      </c>
      <c r="B156" s="26">
        <v>132280099</v>
      </c>
      <c r="C156" t="s">
        <v>669</v>
      </c>
      <c r="D156" t="e">
        <f>INDEX(#REF!,MATCH('combined sheet'!B156,#REF!,0),7)</f>
        <v>#REF!</v>
      </c>
    </row>
    <row r="157" spans="1:4">
      <c r="A157">
        <v>157</v>
      </c>
      <c r="B157" s="26">
        <v>132280117</v>
      </c>
      <c r="C157" t="s">
        <v>670</v>
      </c>
      <c r="D157" t="e">
        <f>INDEX(#REF!,MATCH('combined sheet'!B157,#REF!,0),7)</f>
        <v>#REF!</v>
      </c>
    </row>
    <row r="158" spans="1:4">
      <c r="A158">
        <v>158</v>
      </c>
      <c r="B158" s="26">
        <v>132100003</v>
      </c>
      <c r="C158" t="s">
        <v>671</v>
      </c>
      <c r="D158" t="e">
        <f>INDEX(#REF!,MATCH('combined sheet'!B158,#REF!,0),7)</f>
        <v>#REF!</v>
      </c>
    </row>
    <row r="159" spans="1:4">
      <c r="A159">
        <v>159</v>
      </c>
      <c r="B159" s="26">
        <v>132100159</v>
      </c>
      <c r="C159" t="s">
        <v>672</v>
      </c>
      <c r="D159" t="e">
        <f>INDEX(#REF!,MATCH('combined sheet'!B159,#REF!,0),7)</f>
        <v>#REF!</v>
      </c>
    </row>
    <row r="160" spans="1:4">
      <c r="A160">
        <v>160</v>
      </c>
      <c r="B160" s="26">
        <v>132280047</v>
      </c>
      <c r="C160" t="s">
        <v>673</v>
      </c>
      <c r="D160" t="e">
        <f>INDEX(#REF!,MATCH('combined sheet'!B160,#REF!,0),7)</f>
        <v>#REF!</v>
      </c>
    </row>
    <row r="161" spans="1:4">
      <c r="A161">
        <v>161</v>
      </c>
      <c r="B161" s="26">
        <v>132000001</v>
      </c>
      <c r="C161" t="s">
        <v>674</v>
      </c>
      <c r="D161" t="e">
        <f>INDEX(#REF!,MATCH('combined sheet'!B161,#REF!,0),7)</f>
        <v>#REF!</v>
      </c>
    </row>
    <row r="162" spans="1:4">
      <c r="A162">
        <v>162</v>
      </c>
      <c r="B162" s="26">
        <v>132100167</v>
      </c>
      <c r="C162" t="s">
        <v>675</v>
      </c>
      <c r="D162" t="e">
        <f>INDEX(#REF!,MATCH('combined sheet'!B162,#REF!,0),7)</f>
        <v>#REF!</v>
      </c>
    </row>
    <row r="163" spans="1:4">
      <c r="A163">
        <v>163</v>
      </c>
      <c r="B163" s="26">
        <v>132380013</v>
      </c>
      <c r="C163" t="s">
        <v>676</v>
      </c>
      <c r="D163" t="e">
        <f>INDEX(#REF!,MATCH('combined sheet'!B163,#REF!,0),7)</f>
        <v>#REF!</v>
      </c>
    </row>
    <row r="164" spans="1:4">
      <c r="A164">
        <v>164</v>
      </c>
      <c r="B164" s="26">
        <v>132380014</v>
      </c>
      <c r="C164" t="s">
        <v>677</v>
      </c>
      <c r="D164" t="e">
        <f>INDEX(#REF!,MATCH('combined sheet'!B164,#REF!,0),7)</f>
        <v>#REF!</v>
      </c>
    </row>
    <row r="165" spans="1:4">
      <c r="A165">
        <v>165</v>
      </c>
      <c r="B165" s="26">
        <v>132380001</v>
      </c>
      <c r="C165" t="s">
        <v>678</v>
      </c>
      <c r="D165" t="e">
        <f>INDEX(#REF!,MATCH('combined sheet'!B165,#REF!,0),7)</f>
        <v>#REF!</v>
      </c>
    </row>
    <row r="166" spans="1:4">
      <c r="A166">
        <v>166</v>
      </c>
      <c r="B166" s="26">
        <v>132380002</v>
      </c>
      <c r="C166" t="s">
        <v>679</v>
      </c>
      <c r="D166" t="e">
        <f>INDEX(#REF!,MATCH('combined sheet'!B166,#REF!,0),7)</f>
        <v>#REF!</v>
      </c>
    </row>
    <row r="167" spans="1:4">
      <c r="A167">
        <v>167</v>
      </c>
      <c r="B167" s="26">
        <v>132380004</v>
      </c>
      <c r="C167" t="s">
        <v>680</v>
      </c>
      <c r="D167" t="e">
        <f>INDEX(#REF!,MATCH('combined sheet'!B167,#REF!,0),7)</f>
        <v>#REF!</v>
      </c>
    </row>
    <row r="168" spans="1:4">
      <c r="A168">
        <v>168</v>
      </c>
      <c r="B168" s="26">
        <v>132380007</v>
      </c>
      <c r="C168" t="s">
        <v>681</v>
      </c>
      <c r="D168" t="e">
        <f>INDEX(#REF!,MATCH('combined sheet'!B168,#REF!,0),7)</f>
        <v>#REF!</v>
      </c>
    </row>
    <row r="169" spans="1:4">
      <c r="A169">
        <v>169</v>
      </c>
      <c r="B169" s="26">
        <v>132380010</v>
      </c>
      <c r="C169" t="s">
        <v>682</v>
      </c>
      <c r="D169" t="e">
        <f>INDEX(#REF!,MATCH('combined sheet'!B169,#REF!,0),7)</f>
        <v>#REF!</v>
      </c>
    </row>
    <row r="170" spans="1:4">
      <c r="A170">
        <v>170</v>
      </c>
      <c r="B170" s="26">
        <v>132100012</v>
      </c>
      <c r="C170" t="s">
        <v>683</v>
      </c>
      <c r="D170" t="e">
        <f>INDEX(#REF!,MATCH('combined sheet'!B170,#REF!,0),7)</f>
        <v>#REF!</v>
      </c>
    </row>
    <row r="171" spans="1:4">
      <c r="A171">
        <v>171</v>
      </c>
      <c r="B171" s="26">
        <v>132100098</v>
      </c>
      <c r="C171" t="s">
        <v>684</v>
      </c>
      <c r="D171" t="e">
        <f>INDEX(#REF!,MATCH('combined sheet'!B171,#REF!,0),7)</f>
        <v>#REF!</v>
      </c>
    </row>
    <row r="172" spans="1:4">
      <c r="A172">
        <v>172</v>
      </c>
      <c r="B172" s="26">
        <v>132380022</v>
      </c>
      <c r="C172" t="s">
        <v>685</v>
      </c>
      <c r="D172" t="e">
        <f>INDEX(#REF!,MATCH('combined sheet'!B172,#REF!,0),7)</f>
        <v>#REF!</v>
      </c>
    </row>
    <row r="173" spans="1:4">
      <c r="A173">
        <v>173</v>
      </c>
      <c r="B173" s="26">
        <v>132100020</v>
      </c>
      <c r="C173" t="s">
        <v>686</v>
      </c>
      <c r="D173" t="e">
        <f>INDEX(#REF!,MATCH('combined sheet'!B173,#REF!,0),7)</f>
        <v>#REF!</v>
      </c>
    </row>
    <row r="174" spans="1:4">
      <c r="A174">
        <v>174</v>
      </c>
      <c r="B174" s="26">
        <v>132280056</v>
      </c>
      <c r="C174" t="s">
        <v>687</v>
      </c>
      <c r="D174" t="e">
        <f>INDEX(#REF!,MATCH('combined sheet'!B174,#REF!,0),7)</f>
        <v>#REF!</v>
      </c>
    </row>
    <row r="175" spans="1:4">
      <c r="A175">
        <v>175</v>
      </c>
      <c r="B175" s="26">
        <v>132000025</v>
      </c>
      <c r="C175" t="s">
        <v>688</v>
      </c>
      <c r="D175" t="e">
        <f>INDEX(#REF!,MATCH('combined sheet'!B175,#REF!,0),7)</f>
        <v>#REF!</v>
      </c>
    </row>
    <row r="176" spans="1:4">
      <c r="A176">
        <v>176</v>
      </c>
      <c r="B176" s="26">
        <v>131900019</v>
      </c>
      <c r="C176" t="s">
        <v>689</v>
      </c>
      <c r="D176" t="e">
        <f>INDEX(#REF!,MATCH('combined sheet'!B176,#REF!,0),7)</f>
        <v>#REF!</v>
      </c>
    </row>
    <row r="177" spans="1:4">
      <c r="A177">
        <v>177</v>
      </c>
      <c r="B177" s="26">
        <v>132000004</v>
      </c>
      <c r="C177" t="s">
        <v>690</v>
      </c>
      <c r="D177" t="e">
        <f>INDEX(#REF!,MATCH('combined sheet'!B177,#REF!,0),7)</f>
        <v>#REF!</v>
      </c>
    </row>
    <row r="178" spans="1:4">
      <c r="A178">
        <v>178</v>
      </c>
      <c r="B178" s="26">
        <v>132000012</v>
      </c>
      <c r="C178" t="s">
        <v>691</v>
      </c>
      <c r="D178" t="e">
        <f>INDEX(#REF!,MATCH('combined sheet'!B178,#REF!,0),7)</f>
        <v>#REF!</v>
      </c>
    </row>
    <row r="179" spans="1:4">
      <c r="A179">
        <v>179</v>
      </c>
      <c r="B179" s="26">
        <v>132100015</v>
      </c>
      <c r="C179" t="s">
        <v>692</v>
      </c>
      <c r="D179" t="e">
        <f>INDEX(#REF!,MATCH('combined sheet'!B179,#REF!,0),7)</f>
        <v>#REF!</v>
      </c>
    </row>
    <row r="180" spans="1:4">
      <c r="A180">
        <v>180</v>
      </c>
      <c r="B180" s="26">
        <v>132100017</v>
      </c>
      <c r="C180" t="s">
        <v>693</v>
      </c>
      <c r="D180" t="e">
        <f>INDEX(#REF!,MATCH('combined sheet'!B180,#REF!,0),7)</f>
        <v>#REF!</v>
      </c>
    </row>
    <row r="181" spans="1:4">
      <c r="A181">
        <v>181</v>
      </c>
      <c r="B181" s="26">
        <v>132280109</v>
      </c>
      <c r="C181" t="s">
        <v>694</v>
      </c>
      <c r="D181" t="e">
        <f>INDEX(#REF!,MATCH('combined sheet'!B181,#REF!,0),7)</f>
        <v>#REF!</v>
      </c>
    </row>
    <row r="182" spans="1:4">
      <c r="A182">
        <v>182</v>
      </c>
      <c r="B182" s="26">
        <v>131800019</v>
      </c>
      <c r="C182" t="s">
        <v>695</v>
      </c>
      <c r="D182" t="e">
        <f>INDEX(#REF!,MATCH('combined sheet'!B182,#REF!,0),7)</f>
        <v>#REF!</v>
      </c>
    </row>
    <row r="183" spans="1:4">
      <c r="A183">
        <v>183</v>
      </c>
      <c r="B183" s="26">
        <v>131900005</v>
      </c>
      <c r="C183" t="s">
        <v>696</v>
      </c>
      <c r="D183" t="e">
        <f>INDEX(#REF!,MATCH('combined sheet'!B183,#REF!,0),7)</f>
        <v>#REF!</v>
      </c>
    </row>
    <row r="184" spans="1:4">
      <c r="A184">
        <v>184</v>
      </c>
      <c r="B184" s="26">
        <v>132000002</v>
      </c>
      <c r="C184" t="s">
        <v>697</v>
      </c>
      <c r="D184" t="e">
        <f>INDEX(#REF!,MATCH('combined sheet'!B184,#REF!,0),7)</f>
        <v>#REF!</v>
      </c>
    </row>
    <row r="185" spans="1:4">
      <c r="A185">
        <v>185</v>
      </c>
      <c r="B185" s="26">
        <v>132000026</v>
      </c>
      <c r="C185" t="s">
        <v>698</v>
      </c>
      <c r="D185" t="e">
        <f>INDEX(#REF!,MATCH('combined sheet'!B185,#REF!,0),7)</f>
        <v>#REF!</v>
      </c>
    </row>
    <row r="186" spans="1:4">
      <c r="A186">
        <v>186</v>
      </c>
      <c r="B186" s="26">
        <v>132000034</v>
      </c>
      <c r="C186" t="s">
        <v>699</v>
      </c>
      <c r="D186" t="e">
        <f>INDEX(#REF!,MATCH('combined sheet'!B186,#REF!,0),7)</f>
        <v>#REF!</v>
      </c>
    </row>
    <row r="187" spans="1:4">
      <c r="A187">
        <v>187</v>
      </c>
      <c r="B187" s="26">
        <v>132280090</v>
      </c>
      <c r="C187" t="s">
        <v>700</v>
      </c>
      <c r="D187" t="e">
        <f>INDEX(#REF!,MATCH('combined sheet'!B187,#REF!,0),7)</f>
        <v>#REF!</v>
      </c>
    </row>
    <row r="188" spans="1:4">
      <c r="A188">
        <v>188</v>
      </c>
      <c r="B188" s="26">
        <v>132280086</v>
      </c>
      <c r="C188" t="s">
        <v>701</v>
      </c>
      <c r="D188" t="e">
        <f>INDEX(#REF!,MATCH('combined sheet'!B188,#REF!,0),7)</f>
        <v>#REF!</v>
      </c>
    </row>
    <row r="189" spans="1:4">
      <c r="A189">
        <v>189</v>
      </c>
      <c r="B189" s="26">
        <v>132280110</v>
      </c>
      <c r="C189" t="s">
        <v>702</v>
      </c>
      <c r="D189" t="e">
        <f>INDEX(#REF!,MATCH('combined sheet'!B189,#REF!,0),7)</f>
        <v>#REF!</v>
      </c>
    </row>
    <row r="190" spans="1:4">
      <c r="A190">
        <v>190</v>
      </c>
      <c r="B190" s="26">
        <v>132280119</v>
      </c>
      <c r="C190" t="s">
        <v>703</v>
      </c>
      <c r="D190" t="e">
        <f>INDEX(#REF!,MATCH('combined sheet'!B190,#REF!,0),7)</f>
        <v>#REF!</v>
      </c>
    </row>
    <row r="191" spans="1:4">
      <c r="A191">
        <v>191</v>
      </c>
      <c r="B191" s="26">
        <v>2228036</v>
      </c>
      <c r="C191" t="s">
        <v>832</v>
      </c>
      <c r="D191" t="e">
        <f>INDEX(#REF!,MATCH('combined sheet'!B191,#REF!,0),7)</f>
        <v>#REF!</v>
      </c>
    </row>
    <row r="192" spans="1:4">
      <c r="A192">
        <v>192</v>
      </c>
      <c r="B192" s="26">
        <v>2228052</v>
      </c>
      <c r="C192" t="s">
        <v>833</v>
      </c>
      <c r="D192" t="e">
        <f>INDEX(#REF!,MATCH('combined sheet'!B192,#REF!,0),7)</f>
        <v>#REF!</v>
      </c>
    </row>
    <row r="193" spans="1:4">
      <c r="A193">
        <v>193</v>
      </c>
      <c r="B193" s="26">
        <v>2228053</v>
      </c>
      <c r="C193" t="s">
        <v>834</v>
      </c>
      <c r="D193" t="e">
        <f>INDEX(#REF!,MATCH('combined sheet'!B193,#REF!,0),7)</f>
        <v>#REF!</v>
      </c>
    </row>
    <row r="194" spans="1:4">
      <c r="A194">
        <v>194</v>
      </c>
      <c r="B194" s="26">
        <v>2328003</v>
      </c>
      <c r="C194" t="s">
        <v>835</v>
      </c>
      <c r="D194" t="e">
        <f>INDEX(#REF!,MATCH('combined sheet'!B194,#REF!,0),7)</f>
        <v>#REF!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4"/>
  <sheetViews>
    <sheetView tabSelected="1" zoomScale="96" zoomScaleNormal="96" topLeftCell="E262" workbookViewId="0">
      <selection activeCell="L303" sqref="L303"/>
    </sheetView>
  </sheetViews>
  <sheetFormatPr defaultColWidth="8.78181818181818" defaultRowHeight="12.5"/>
  <cols>
    <col min="1" max="1" width="8.78181818181818" style="3"/>
    <col min="2" max="3" width="17.8909090909091" style="4" customWidth="1"/>
    <col min="4" max="4" width="88.4454545454546" style="5" customWidth="1"/>
    <col min="5" max="5" width="29.8909090909091" style="6" customWidth="1"/>
    <col min="6" max="6" width="58.7818181818182" style="5" customWidth="1"/>
    <col min="7" max="7" width="9.10909090909091" style="7" customWidth="1"/>
    <col min="8" max="8" width="13.5545454545455" style="8" customWidth="1"/>
    <col min="9" max="9" width="14.8909090909091" style="9" customWidth="1"/>
    <col min="10" max="10" width="35.8909090909091" style="6" customWidth="1"/>
    <col min="11" max="11" width="10.5454545454545"/>
  </cols>
  <sheetData>
    <row r="1" ht="39.9" customHeight="1" spans="1:10">
      <c r="B1" s="10" t="s">
        <v>836</v>
      </c>
      <c r="C1" s="10"/>
      <c r="D1" s="10"/>
      <c r="E1" s="10"/>
      <c r="F1" s="10"/>
      <c r="G1" s="10"/>
      <c r="H1" s="10"/>
      <c r="I1" s="10"/>
      <c r="J1" s="10"/>
    </row>
    <row r="3" s="1" customFormat="1" ht="26" spans="1:10">
      <c r="A3" s="11" t="s">
        <v>0</v>
      </c>
      <c r="B3" s="12" t="s">
        <v>837</v>
      </c>
      <c r="C3" s="12" t="s">
        <v>838</v>
      </c>
      <c r="D3" s="11" t="s">
        <v>839</v>
      </c>
      <c r="E3" s="11" t="s">
        <v>840</v>
      </c>
      <c r="F3" s="11" t="s">
        <v>841</v>
      </c>
      <c r="G3" s="11" t="s">
        <v>842</v>
      </c>
      <c r="H3" s="13" t="s">
        <v>843</v>
      </c>
      <c r="I3" s="11" t="s">
        <v>844</v>
      </c>
      <c r="J3" s="11" t="s">
        <v>845</v>
      </c>
    </row>
    <row r="4" ht="13" spans="1:10">
      <c r="A4" s="14">
        <v>1</v>
      </c>
      <c r="B4" s="15" t="s">
        <v>846</v>
      </c>
      <c r="C4" s="14" t="s">
        <v>847</v>
      </c>
      <c r="D4" s="16" t="s">
        <v>848</v>
      </c>
      <c r="E4" s="16" t="s">
        <v>24</v>
      </c>
      <c r="F4" s="16" t="s">
        <v>75</v>
      </c>
      <c r="G4" s="14" t="str">
        <f>VLOOKUP(D4,'[1]CFETS-CGT全量-英文版'!$E:$I,4,0)</f>
        <v>2016</v>
      </c>
      <c r="H4" s="17">
        <f>VLOOKUP(D4,'[1]CFETS-CGT全量-英文版'!$E:$I,5,0)</f>
        <v>20</v>
      </c>
      <c r="I4" s="16" t="s">
        <v>26</v>
      </c>
      <c r="J4" s="16" t="s">
        <v>76</v>
      </c>
    </row>
    <row r="5" ht="13" spans="1:10">
      <c r="A5" s="14">
        <v>2</v>
      </c>
      <c r="B5" s="15" t="s">
        <v>849</v>
      </c>
      <c r="C5" s="14" t="s">
        <v>850</v>
      </c>
      <c r="D5" s="16" t="s">
        <v>851</v>
      </c>
      <c r="E5" s="16" t="s">
        <v>24</v>
      </c>
      <c r="F5" s="16" t="s">
        <v>75</v>
      </c>
      <c r="G5" s="14" t="str">
        <f>VLOOKUP(D5,'[1]CFETS-CGT全量-英文版'!$E:$I,4,0)</f>
        <v>2017</v>
      </c>
      <c r="H5" s="17">
        <f>VLOOKUP(D5,'[1]CFETS-CGT全量-英文版'!$E:$I,5,0)</f>
        <v>20</v>
      </c>
      <c r="I5" s="16" t="s">
        <v>26</v>
      </c>
      <c r="J5" s="16" t="s">
        <v>76</v>
      </c>
    </row>
    <row r="6" ht="13" spans="1:10">
      <c r="A6" s="14">
        <v>3</v>
      </c>
      <c r="B6" s="15" t="s">
        <v>852</v>
      </c>
      <c r="C6" s="14" t="s">
        <v>853</v>
      </c>
      <c r="D6" s="16" t="s">
        <v>854</v>
      </c>
      <c r="E6" s="16" t="s">
        <v>24</v>
      </c>
      <c r="F6" s="16" t="s">
        <v>75</v>
      </c>
      <c r="G6" s="14" t="str">
        <f>VLOOKUP(D6,'[1]CFETS-CGT全量-英文版'!$E:$I,4,0)</f>
        <v>2019</v>
      </c>
      <c r="H6" s="17">
        <f>VLOOKUP(D6,'[1]CFETS-CGT全量-英文版'!$E:$I,5,0)</f>
        <v>10</v>
      </c>
      <c r="I6" s="16" t="s">
        <v>26</v>
      </c>
      <c r="J6" s="16" t="s">
        <v>27</v>
      </c>
    </row>
    <row r="7" ht="13" spans="1:10">
      <c r="A7" s="14">
        <v>4</v>
      </c>
      <c r="B7" s="15" t="s">
        <v>855</v>
      </c>
      <c r="C7" s="14" t="s">
        <v>856</v>
      </c>
      <c r="D7" s="16" t="s">
        <v>857</v>
      </c>
      <c r="E7" s="16" t="s">
        <v>24</v>
      </c>
      <c r="F7" s="16" t="s">
        <v>139</v>
      </c>
      <c r="G7" s="14" t="str">
        <f>VLOOKUP(D7,'[1]CFETS-CGT全量-英文版'!$E:$I,4,0)</f>
        <v>2020</v>
      </c>
      <c r="H7" s="17">
        <f>VLOOKUP(D7,'[1]CFETS-CGT全量-英文版'!$E:$I,5,0)</f>
        <v>5</v>
      </c>
      <c r="I7" s="16" t="s">
        <v>26</v>
      </c>
      <c r="J7" s="16" t="s">
        <v>27</v>
      </c>
    </row>
    <row r="8" ht="13" spans="1:10">
      <c r="A8" s="14">
        <v>5</v>
      </c>
      <c r="B8" s="15" t="s">
        <v>858</v>
      </c>
      <c r="C8" s="14" t="s">
        <v>859</v>
      </c>
      <c r="D8" s="16" t="s">
        <v>860</v>
      </c>
      <c r="E8" s="16" t="s">
        <v>24</v>
      </c>
      <c r="F8" s="16" t="s">
        <v>75</v>
      </c>
      <c r="G8" s="14" t="str">
        <f>VLOOKUP(D8,'[1]CFETS-CGT全量-英文版'!$E:$I,4,0)</f>
        <v>2020</v>
      </c>
      <c r="H8" s="17">
        <f>VLOOKUP(D8,'[1]CFETS-CGT全量-英文版'!$E:$I,5,0)</f>
        <v>20</v>
      </c>
      <c r="I8" s="16" t="s">
        <v>26</v>
      </c>
      <c r="J8" s="16" t="s">
        <v>27</v>
      </c>
    </row>
    <row r="9" ht="13" spans="1:10">
      <c r="A9" s="14">
        <v>6</v>
      </c>
      <c r="B9" s="15" t="s">
        <v>861</v>
      </c>
      <c r="C9" s="14" t="s">
        <v>862</v>
      </c>
      <c r="D9" s="16" t="s">
        <v>863</v>
      </c>
      <c r="E9" s="16" t="s">
        <v>24</v>
      </c>
      <c r="F9" s="16" t="s">
        <v>405</v>
      </c>
      <c r="G9" s="14" t="str">
        <f>VLOOKUP(D9,'[1]CFETS-CGT全量-英文版'!$E:$I,4,0)</f>
        <v>2021</v>
      </c>
      <c r="H9" s="17">
        <f>VLOOKUP(D9,'[1]CFETS-CGT全量-英文版'!$E:$I,5,0)</f>
        <v>6</v>
      </c>
      <c r="I9" s="16" t="s">
        <v>26</v>
      </c>
      <c r="J9" s="16" t="s">
        <v>27</v>
      </c>
    </row>
    <row r="10" ht="13" spans="1:10">
      <c r="A10" s="14">
        <v>7</v>
      </c>
      <c r="B10" s="15" t="s">
        <v>864</v>
      </c>
      <c r="C10" s="14" t="s">
        <v>865</v>
      </c>
      <c r="D10" s="16" t="s">
        <v>866</v>
      </c>
      <c r="E10" s="16" t="s">
        <v>24</v>
      </c>
      <c r="F10" s="16" t="s">
        <v>405</v>
      </c>
      <c r="G10" s="14" t="str">
        <f>VLOOKUP(D10,'[1]CFETS-CGT全量-英文版'!$E:$I,4,0)</f>
        <v>2021</v>
      </c>
      <c r="H10" s="17">
        <f>VLOOKUP(D10,'[1]CFETS-CGT全量-英文版'!$E:$I,5,0)</f>
        <v>10</v>
      </c>
      <c r="I10" s="16" t="s">
        <v>26</v>
      </c>
      <c r="J10" s="16" t="s">
        <v>27</v>
      </c>
    </row>
    <row r="11" ht="13" spans="1:10">
      <c r="A11" s="14">
        <v>8</v>
      </c>
      <c r="B11" s="15" t="s">
        <v>867</v>
      </c>
      <c r="C11" s="14" t="s">
        <v>868</v>
      </c>
      <c r="D11" s="16" t="s">
        <v>869</v>
      </c>
      <c r="E11" s="16" t="s">
        <v>24</v>
      </c>
      <c r="F11" s="16" t="s">
        <v>188</v>
      </c>
      <c r="G11" s="14" t="str">
        <f>VLOOKUP(D11,'[1]CFETS-CGT全量-英文版'!$E:$I,4,0)</f>
        <v>2021</v>
      </c>
      <c r="H11" s="17">
        <f>VLOOKUP(D11,'[1]CFETS-CGT全量-英文版'!$E:$I,5,0)</f>
        <v>5</v>
      </c>
      <c r="I11" s="16" t="s">
        <v>26</v>
      </c>
      <c r="J11" s="16" t="s">
        <v>27</v>
      </c>
    </row>
    <row r="12" ht="13" spans="1:10">
      <c r="A12" s="14">
        <v>9</v>
      </c>
      <c r="B12" s="15" t="s">
        <v>870</v>
      </c>
      <c r="C12" s="14" t="s">
        <v>871</v>
      </c>
      <c r="D12" s="16" t="s">
        <v>872</v>
      </c>
      <c r="E12" s="16" t="s">
        <v>24</v>
      </c>
      <c r="F12" s="16" t="s">
        <v>130</v>
      </c>
      <c r="G12" s="14" t="str">
        <f>VLOOKUP(D12,'[1]CFETS-CGT全量-英文版'!$E:$I,4,0)</f>
        <v>2021</v>
      </c>
      <c r="H12" s="17">
        <f>VLOOKUP(D12,'[1]CFETS-CGT全量-英文版'!$E:$I,5,0)</f>
        <v>10</v>
      </c>
      <c r="I12" s="16" t="s">
        <v>26</v>
      </c>
      <c r="J12" s="16" t="s">
        <v>27</v>
      </c>
    </row>
    <row r="13" ht="13" spans="1:10">
      <c r="A13" s="14">
        <v>10</v>
      </c>
      <c r="B13" s="15" t="s">
        <v>873</v>
      </c>
      <c r="C13" s="14" t="s">
        <v>874</v>
      </c>
      <c r="D13" s="16" t="s">
        <v>875</v>
      </c>
      <c r="E13" s="16" t="s">
        <v>24</v>
      </c>
      <c r="F13" s="16" t="s">
        <v>405</v>
      </c>
      <c r="G13" s="14" t="str">
        <f>VLOOKUP(D13,'[1]CFETS-CGT全量-英文版'!$E:$I,4,0)</f>
        <v>2021</v>
      </c>
      <c r="H13" s="17">
        <f>VLOOKUP(D13,'[1]CFETS-CGT全量-英文版'!$E:$I,5,0)</f>
        <v>15</v>
      </c>
      <c r="I13" s="16" t="s">
        <v>26</v>
      </c>
      <c r="J13" s="16" t="s">
        <v>27</v>
      </c>
    </row>
    <row r="14" ht="13" spans="1:10">
      <c r="A14" s="14">
        <v>11</v>
      </c>
      <c r="B14" s="15" t="s">
        <v>876</v>
      </c>
      <c r="C14" s="14" t="s">
        <v>877</v>
      </c>
      <c r="D14" s="16" t="s">
        <v>878</v>
      </c>
      <c r="E14" s="16" t="s">
        <v>24</v>
      </c>
      <c r="F14" s="16" t="s">
        <v>159</v>
      </c>
      <c r="G14" s="14" t="str">
        <f>VLOOKUP(D14,'[1]CFETS-CGT全量-英文版'!$E:$I,4,0)</f>
        <v>2021</v>
      </c>
      <c r="H14" s="17">
        <f>VLOOKUP(D14,'[1]CFETS-CGT全量-英文版'!$E:$I,5,0)</f>
        <v>30</v>
      </c>
      <c r="I14" s="16" t="s">
        <v>26</v>
      </c>
      <c r="J14" s="16" t="s">
        <v>27</v>
      </c>
    </row>
    <row r="15" ht="13" spans="1:10">
      <c r="A15" s="14">
        <v>12</v>
      </c>
      <c r="B15" s="15" t="s">
        <v>879</v>
      </c>
      <c r="C15" s="14" t="s">
        <v>880</v>
      </c>
      <c r="D15" s="16" t="s">
        <v>881</v>
      </c>
      <c r="E15" s="16" t="s">
        <v>24</v>
      </c>
      <c r="F15" s="16" t="s">
        <v>130</v>
      </c>
      <c r="G15" s="14" t="str">
        <f>VLOOKUP(D15,'[1]CFETS-CGT全量-英文版'!$E:$I,4,0)</f>
        <v>2021</v>
      </c>
      <c r="H15" s="17">
        <f>VLOOKUP(D15,'[1]CFETS-CGT全量-英文版'!$E:$I,5,0)</f>
        <v>15</v>
      </c>
      <c r="I15" s="16" t="s">
        <v>26</v>
      </c>
      <c r="J15" s="16" t="s">
        <v>27</v>
      </c>
    </row>
    <row r="16" ht="13" spans="1:10">
      <c r="A16" s="14">
        <v>13</v>
      </c>
      <c r="B16" s="15" t="s">
        <v>882</v>
      </c>
      <c r="C16" s="14" t="s">
        <v>883</v>
      </c>
      <c r="D16" s="16" t="s">
        <v>884</v>
      </c>
      <c r="E16" s="16" t="s">
        <v>24</v>
      </c>
      <c r="F16" s="16" t="s">
        <v>341</v>
      </c>
      <c r="G16" s="14" t="str">
        <f>VLOOKUP(D16,'[1]CFETS-CGT全量-英文版'!$E:$I,4,0)</f>
        <v>2021</v>
      </c>
      <c r="H16" s="17">
        <f>VLOOKUP(D16,'[1]CFETS-CGT全量-英文版'!$E:$I,5,0)</f>
        <v>2</v>
      </c>
      <c r="I16" s="16" t="s">
        <v>26</v>
      </c>
      <c r="J16" s="16" t="s">
        <v>32</v>
      </c>
    </row>
    <row r="17" ht="13" spans="1:11">
      <c r="A17" s="14">
        <v>14</v>
      </c>
      <c r="B17" s="15" t="s">
        <v>885</v>
      </c>
      <c r="C17" s="14" t="s">
        <v>886</v>
      </c>
      <c r="D17" s="16" t="s">
        <v>887</v>
      </c>
      <c r="E17" s="16" t="s">
        <v>24</v>
      </c>
      <c r="F17" s="16" t="s">
        <v>191</v>
      </c>
      <c r="G17" s="14" t="str">
        <f>VLOOKUP(D17,'[1]CFETS-CGT全量-英文版'!$E:$I,4,0)</f>
        <v>2021</v>
      </c>
      <c r="H17" s="17">
        <f>VLOOKUP(D17,'[1]CFETS-CGT全量-英文版'!$E:$I,5,0)</f>
        <v>5</v>
      </c>
      <c r="I17" s="16" t="s">
        <v>26</v>
      </c>
      <c r="J17" s="16" t="s">
        <v>32</v>
      </c>
    </row>
    <row r="18" ht="13" spans="1:11">
      <c r="A18" s="14">
        <v>15</v>
      </c>
      <c r="B18" s="15" t="s">
        <v>888</v>
      </c>
      <c r="C18" s="14" t="s">
        <v>889</v>
      </c>
      <c r="D18" s="16" t="s">
        <v>890</v>
      </c>
      <c r="E18" s="16" t="s">
        <v>24</v>
      </c>
      <c r="F18" s="16" t="s">
        <v>405</v>
      </c>
      <c r="G18" s="14" t="str">
        <f>VLOOKUP(D18,'[1]CFETS-CGT全量-英文版'!$E:$I,4,0)</f>
        <v>2021</v>
      </c>
      <c r="H18" s="17">
        <f>VLOOKUP(D18,'[1]CFETS-CGT全量-英文版'!$E:$I,5,0)</f>
        <v>5</v>
      </c>
      <c r="I18" s="16" t="s">
        <v>26</v>
      </c>
      <c r="J18" s="16" t="s">
        <v>32</v>
      </c>
    </row>
    <row r="19" ht="13" spans="1:11">
      <c r="A19" s="14">
        <v>16</v>
      </c>
      <c r="B19" s="15" t="s">
        <v>891</v>
      </c>
      <c r="C19" s="14" t="s">
        <v>892</v>
      </c>
      <c r="D19" s="16" t="s">
        <v>893</v>
      </c>
      <c r="E19" s="16" t="s">
        <v>24</v>
      </c>
      <c r="F19" s="16" t="s">
        <v>405</v>
      </c>
      <c r="G19" s="14" t="str">
        <f>VLOOKUP(D19,'[1]CFETS-CGT全量-英文版'!$E:$I,4,0)</f>
        <v>2022</v>
      </c>
      <c r="H19" s="17">
        <f>VLOOKUP(D19,'[1]CFETS-CGT全量-英文版'!$E:$I,5,0)</f>
        <v>3</v>
      </c>
      <c r="I19" s="16" t="s">
        <v>26</v>
      </c>
      <c r="J19" s="16" t="s">
        <v>32</v>
      </c>
    </row>
    <row r="20" ht="13" spans="1:11">
      <c r="A20" s="14">
        <v>17</v>
      </c>
      <c r="B20" s="15" t="s">
        <v>894</v>
      </c>
      <c r="C20" s="14" t="s">
        <v>895</v>
      </c>
      <c r="D20" s="16" t="s">
        <v>896</v>
      </c>
      <c r="E20" s="16" t="s">
        <v>24</v>
      </c>
      <c r="F20" s="16" t="s">
        <v>448</v>
      </c>
      <c r="G20" s="14" t="str">
        <f>VLOOKUP(D20,'[1]CFETS-CGT全量-英文版'!$E:$I,4,0)</f>
        <v>2022</v>
      </c>
      <c r="H20" s="17">
        <f>VLOOKUP(D20,'[1]CFETS-CGT全量-英文版'!$E:$I,5,0)</f>
        <v>10</v>
      </c>
      <c r="I20" s="16" t="s">
        <v>26</v>
      </c>
      <c r="J20" s="16" t="s">
        <v>32</v>
      </c>
    </row>
    <row r="21" ht="13" spans="1:11">
      <c r="A21" s="14">
        <v>18</v>
      </c>
      <c r="B21" s="15" t="s">
        <v>897</v>
      </c>
      <c r="C21" s="14" t="s">
        <v>898</v>
      </c>
      <c r="D21" s="16" t="s">
        <v>899</v>
      </c>
      <c r="E21" s="16" t="s">
        <v>24</v>
      </c>
      <c r="F21" s="16" t="s">
        <v>341</v>
      </c>
      <c r="G21" s="14" t="str">
        <f>VLOOKUP(D21,'[1]CFETS-CGT全量-英文版'!$E:$I,4,0)</f>
        <v>2022</v>
      </c>
      <c r="H21" s="17">
        <f>VLOOKUP(D21,'[1]CFETS-CGT全量-英文版'!$E:$I,5,0)</f>
        <v>5</v>
      </c>
      <c r="I21" s="16" t="s">
        <v>26</v>
      </c>
      <c r="J21" s="16" t="s">
        <v>32</v>
      </c>
    </row>
    <row r="22" ht="13" spans="1:11">
      <c r="A22" s="14">
        <v>19</v>
      </c>
      <c r="B22" s="15" t="s">
        <v>900</v>
      </c>
      <c r="C22" s="14" t="s">
        <v>901</v>
      </c>
      <c r="D22" s="16" t="s">
        <v>902</v>
      </c>
      <c r="E22" s="16" t="s">
        <v>24</v>
      </c>
      <c r="F22" s="16" t="s">
        <v>448</v>
      </c>
      <c r="G22" s="14" t="str">
        <f>VLOOKUP(D22,'[1]CFETS-CGT全量-英文版'!$E:$I,4,0)</f>
        <v>2022</v>
      </c>
      <c r="H22" s="17">
        <f>VLOOKUP(D22,'[1]CFETS-CGT全量-英文版'!$E:$I,5,0)</f>
        <v>10</v>
      </c>
      <c r="I22" s="16" t="s">
        <v>26</v>
      </c>
      <c r="J22" s="16" t="s">
        <v>45</v>
      </c>
    </row>
    <row r="23" ht="13" spans="1:11">
      <c r="A23" s="14">
        <v>20</v>
      </c>
      <c r="B23" s="15" t="s">
        <v>903</v>
      </c>
      <c r="C23" s="14" t="s">
        <v>904</v>
      </c>
      <c r="D23" s="16" t="s">
        <v>905</v>
      </c>
      <c r="E23" s="16" t="s">
        <v>24</v>
      </c>
      <c r="F23" s="16" t="s">
        <v>405</v>
      </c>
      <c r="G23" s="14" t="str">
        <f>VLOOKUP(D23,'[1]CFETS-CGT全量-英文版'!$E:$I,4,0)</f>
        <v>2022</v>
      </c>
      <c r="H23" s="17">
        <f>VLOOKUP(D23,'[1]CFETS-CGT全量-英文版'!$E:$I,5,0)</f>
        <v>1.5</v>
      </c>
      <c r="I23" s="16" t="s">
        <v>26</v>
      </c>
      <c r="J23" s="16" t="s">
        <v>45</v>
      </c>
    </row>
    <row r="24" ht="13" spans="1:11">
      <c r="A24" s="14">
        <v>21</v>
      </c>
      <c r="B24" s="15" t="s">
        <v>906</v>
      </c>
      <c r="C24" s="14" t="s">
        <v>907</v>
      </c>
      <c r="D24" s="16" t="s">
        <v>908</v>
      </c>
      <c r="E24" s="16" t="s">
        <v>24</v>
      </c>
      <c r="F24" s="16" t="s">
        <v>91</v>
      </c>
      <c r="G24" s="14" t="str">
        <f>VLOOKUP(D24,'[1]CFETS-CGT全量-英文版'!$E:$I,4,0)</f>
        <v>2022</v>
      </c>
      <c r="H24" s="17">
        <f>VLOOKUP(D24,'[1]CFETS-CGT全量-英文版'!$E:$I,5,0)</f>
        <v>30</v>
      </c>
      <c r="I24" s="16" t="s">
        <v>26</v>
      </c>
      <c r="J24" s="16" t="s">
        <v>45</v>
      </c>
    </row>
    <row r="25" ht="13" spans="1:11">
      <c r="A25" s="14">
        <v>22</v>
      </c>
      <c r="B25" s="15" t="s">
        <v>909</v>
      </c>
      <c r="C25" s="14" t="s">
        <v>910</v>
      </c>
      <c r="D25" s="16" t="s">
        <v>911</v>
      </c>
      <c r="E25" s="16" t="s">
        <v>194</v>
      </c>
      <c r="F25" s="16" t="s">
        <v>495</v>
      </c>
      <c r="G25" s="14" t="str">
        <f>VLOOKUP(D25,'[1]CFETS-CGT全量-英文版'!$E:$I,4,0)</f>
        <v>2022</v>
      </c>
      <c r="H25" s="17">
        <f>VLOOKUP(D25,'[1]CFETS-CGT全量-英文版'!$E:$I,5,0)</f>
        <v>50</v>
      </c>
      <c r="I25" s="16" t="s">
        <v>26</v>
      </c>
      <c r="J25" s="16" t="s">
        <v>45</v>
      </c>
    </row>
    <row r="26" ht="13" spans="1:11">
      <c r="A26" s="14">
        <v>23</v>
      </c>
      <c r="B26" s="15" t="s">
        <v>912</v>
      </c>
      <c r="C26" s="14" t="s">
        <v>913</v>
      </c>
      <c r="D26" s="16" t="s">
        <v>914</v>
      </c>
      <c r="E26" s="16" t="s">
        <v>24</v>
      </c>
      <c r="F26" s="16" t="s">
        <v>156</v>
      </c>
      <c r="G26" s="14" t="str">
        <f>VLOOKUP(D26,'[1]CFETS-CGT全量-英文版'!$E:$I,4,0)</f>
        <v>2022</v>
      </c>
      <c r="H26" s="17">
        <f>VLOOKUP(D26,'[1]CFETS-CGT全量-英文版'!$E:$I,5,0)</f>
        <v>5</v>
      </c>
      <c r="I26" s="16" t="s">
        <v>26</v>
      </c>
      <c r="J26" s="16" t="s">
        <v>45</v>
      </c>
    </row>
    <row r="27" s="2" customFormat="1" ht="13" spans="1:11">
      <c r="A27" s="14">
        <v>24</v>
      </c>
      <c r="B27" s="15" t="s">
        <v>915</v>
      </c>
      <c r="C27" s="14" t="s">
        <v>916</v>
      </c>
      <c r="D27" s="16" t="s">
        <v>917</v>
      </c>
      <c r="E27" s="16" t="s">
        <v>24</v>
      </c>
      <c r="F27" s="16" t="s">
        <v>91</v>
      </c>
      <c r="G27" s="14" t="str">
        <f>VLOOKUP(D27,'[1]CFETS-CGT全量-英文版'!$E:$I,4,0)</f>
        <v>2022</v>
      </c>
      <c r="H27" s="17">
        <f>VLOOKUP(D27,'[1]CFETS-CGT全量-英文版'!$E:$I,5,0)</f>
        <v>20</v>
      </c>
      <c r="I27" s="16" t="s">
        <v>26</v>
      </c>
      <c r="J27" s="16" t="s">
        <v>45</v>
      </c>
      <c r="K27"/>
    </row>
    <row r="28" ht="13" spans="1:11">
      <c r="A28" s="14">
        <v>25</v>
      </c>
      <c r="B28" s="15" t="s">
        <v>918</v>
      </c>
      <c r="C28" s="14" t="s">
        <v>919</v>
      </c>
      <c r="D28" s="16" t="s">
        <v>920</v>
      </c>
      <c r="E28" s="16" t="s">
        <v>24</v>
      </c>
      <c r="F28" s="16" t="s">
        <v>91</v>
      </c>
      <c r="G28" s="14" t="str">
        <f>VLOOKUP(D28,'[1]CFETS-CGT全量-英文版'!$E:$I,4,0)</f>
        <v>2022</v>
      </c>
      <c r="H28" s="17">
        <f>VLOOKUP(D28,'[1]CFETS-CGT全量-英文版'!$E:$I,5,0)</f>
        <v>10</v>
      </c>
      <c r="I28" s="16" t="s">
        <v>26</v>
      </c>
      <c r="J28" s="16" t="s">
        <v>45</v>
      </c>
    </row>
    <row r="29" ht="13" spans="1:11">
      <c r="A29" s="14">
        <v>26</v>
      </c>
      <c r="B29" s="15" t="s">
        <v>921</v>
      </c>
      <c r="C29" s="14" t="s">
        <v>922</v>
      </c>
      <c r="D29" s="16" t="s">
        <v>923</v>
      </c>
      <c r="E29" s="16" t="s">
        <v>24</v>
      </c>
      <c r="F29" s="16" t="s">
        <v>91</v>
      </c>
      <c r="G29" s="14" t="str">
        <f>VLOOKUP(D29,'[1]CFETS-CGT全量-英文版'!$E:$I,4,0)</f>
        <v>2022</v>
      </c>
      <c r="H29" s="17">
        <f>VLOOKUP(D29,'[1]CFETS-CGT全量-英文版'!$E:$I,5,0)</f>
        <v>20</v>
      </c>
      <c r="I29" s="16" t="s">
        <v>26</v>
      </c>
      <c r="J29" s="16" t="s">
        <v>45</v>
      </c>
    </row>
    <row r="30" ht="13" spans="1:11">
      <c r="A30" s="14">
        <v>27</v>
      </c>
      <c r="B30" s="15" t="s">
        <v>924</v>
      </c>
      <c r="C30" s="14" t="s">
        <v>925</v>
      </c>
      <c r="D30" s="18" t="s">
        <v>926</v>
      </c>
      <c r="E30" s="16" t="s">
        <v>24</v>
      </c>
      <c r="F30" s="16" t="s">
        <v>405</v>
      </c>
      <c r="G30" s="14" t="str">
        <f>VLOOKUP(D30,'[1]CFETS-CGT全量-英文版'!$E:$I,4,0)</f>
        <v>2022</v>
      </c>
      <c r="H30" s="17">
        <f>VLOOKUP(D30,'[1]CFETS-CGT全量-英文版'!$E:$I,5,0)</f>
        <v>1.5</v>
      </c>
      <c r="I30" s="16" t="s">
        <v>26</v>
      </c>
      <c r="J30" s="16" t="s">
        <v>45</v>
      </c>
    </row>
    <row r="31" ht="13" spans="1:11">
      <c r="A31" s="14">
        <v>28</v>
      </c>
      <c r="B31" s="15" t="s">
        <v>927</v>
      </c>
      <c r="C31" s="14" t="s">
        <v>928</v>
      </c>
      <c r="D31" s="16" t="s">
        <v>929</v>
      </c>
      <c r="E31" s="16" t="s">
        <v>24</v>
      </c>
      <c r="F31" s="16" t="s">
        <v>448</v>
      </c>
      <c r="G31" s="14" t="str">
        <f>VLOOKUP(D31,'[1]CFETS-CGT全量-英文版'!$E:$I,4,0)</f>
        <v>2022</v>
      </c>
      <c r="H31" s="17">
        <f>VLOOKUP(D31,'[1]CFETS-CGT全量-英文版'!$E:$I,5,0)</f>
        <v>10</v>
      </c>
      <c r="I31" s="16" t="s">
        <v>26</v>
      </c>
      <c r="J31" s="16" t="s">
        <v>45</v>
      </c>
    </row>
    <row r="32" ht="13" spans="1:11">
      <c r="A32" s="14">
        <v>29</v>
      </c>
      <c r="B32" s="15" t="s">
        <v>930</v>
      </c>
      <c r="C32" s="14" t="s">
        <v>931</v>
      </c>
      <c r="D32" s="16" t="s">
        <v>932</v>
      </c>
      <c r="E32" s="16" t="s">
        <v>24</v>
      </c>
      <c r="F32" s="16" t="s">
        <v>91</v>
      </c>
      <c r="G32" s="14" t="str">
        <f>VLOOKUP(D32,'[1]CFETS-CGT全量-英文版'!$E:$I,4,0)</f>
        <v>2022</v>
      </c>
      <c r="H32" s="17">
        <f>VLOOKUP(D32,'[1]CFETS-CGT全量-英文版'!$E:$I,5,0)</f>
        <v>40</v>
      </c>
      <c r="I32" s="16" t="s">
        <v>26</v>
      </c>
      <c r="J32" s="16" t="s">
        <v>45</v>
      </c>
    </row>
    <row r="33" ht="13" spans="1:10">
      <c r="A33" s="14">
        <v>30</v>
      </c>
      <c r="B33" s="15" t="s">
        <v>933</v>
      </c>
      <c r="C33" s="14" t="s">
        <v>934</v>
      </c>
      <c r="D33" s="16" t="s">
        <v>935</v>
      </c>
      <c r="E33" s="16" t="s">
        <v>24</v>
      </c>
      <c r="F33" s="16" t="s">
        <v>489</v>
      </c>
      <c r="G33" s="14" t="str">
        <f>VLOOKUP(D33,'[1]CFETS-CGT全量-英文版'!$E:$I,4,0)</f>
        <v>2022</v>
      </c>
      <c r="H33" s="17">
        <f>VLOOKUP(D33,'[1]CFETS-CGT全量-英文版'!$E:$I,5,0)</f>
        <v>50</v>
      </c>
      <c r="I33" s="16" t="s">
        <v>26</v>
      </c>
      <c r="J33" s="16" t="s">
        <v>45</v>
      </c>
    </row>
    <row r="34" ht="13" spans="1:10">
      <c r="A34" s="14">
        <v>31</v>
      </c>
      <c r="B34" s="15" t="s">
        <v>936</v>
      </c>
      <c r="C34" s="14" t="s">
        <v>937</v>
      </c>
      <c r="D34" s="16" t="s">
        <v>938</v>
      </c>
      <c r="E34" s="16" t="s">
        <v>24</v>
      </c>
      <c r="F34" s="16" t="s">
        <v>272</v>
      </c>
      <c r="G34" s="14" t="str">
        <f>VLOOKUP(D34,'[1]CFETS-CGT全量-英文版'!$E:$I,4,0)</f>
        <v>2023</v>
      </c>
      <c r="H34" s="17">
        <f>VLOOKUP(D34,'[1]CFETS-CGT全量-英文版'!$E:$I,5,0)</f>
        <v>7</v>
      </c>
      <c r="I34" s="16" t="s">
        <v>26</v>
      </c>
      <c r="J34" s="16" t="s">
        <v>45</v>
      </c>
    </row>
    <row r="35" ht="13" spans="1:10">
      <c r="A35" s="14">
        <v>32</v>
      </c>
      <c r="B35" s="15" t="s">
        <v>939</v>
      </c>
      <c r="C35" s="14" t="s">
        <v>940</v>
      </c>
      <c r="D35" s="16" t="s">
        <v>941</v>
      </c>
      <c r="E35" s="16" t="s">
        <v>24</v>
      </c>
      <c r="F35" s="16" t="s">
        <v>356</v>
      </c>
      <c r="G35" s="14" t="str">
        <f>VLOOKUP(D35,'[1]CFETS-CGT全量-英文版'!$E:$I,4,0)</f>
        <v>2023</v>
      </c>
      <c r="H35" s="17">
        <f>VLOOKUP(D35,'[1]CFETS-CGT全量-英文版'!$E:$I,5,0)</f>
        <v>4</v>
      </c>
      <c r="I35" s="16" t="s">
        <v>26</v>
      </c>
      <c r="J35" s="16" t="s">
        <v>45</v>
      </c>
    </row>
    <row r="36" ht="13" spans="1:10">
      <c r="A36" s="14">
        <v>33</v>
      </c>
      <c r="B36" s="15" t="s">
        <v>942</v>
      </c>
      <c r="C36" s="14" t="s">
        <v>943</v>
      </c>
      <c r="D36" s="16" t="s">
        <v>944</v>
      </c>
      <c r="E36" s="16" t="s">
        <v>24</v>
      </c>
      <c r="F36" s="16" t="s">
        <v>162</v>
      </c>
      <c r="G36" s="14" t="str">
        <f>VLOOKUP(D36,'[1]CFETS-CGT全量-英文版'!$E:$I,4,0)</f>
        <v>2023</v>
      </c>
      <c r="H36" s="17">
        <f>VLOOKUP(D36,'[1]CFETS-CGT全量-英文版'!$E:$I,5,0)</f>
        <v>5</v>
      </c>
      <c r="I36" s="16" t="s">
        <v>26</v>
      </c>
      <c r="J36" s="16" t="s">
        <v>45</v>
      </c>
    </row>
    <row r="37" ht="13" spans="1:10">
      <c r="A37" s="14">
        <v>34</v>
      </c>
      <c r="B37" s="15" t="s">
        <v>945</v>
      </c>
      <c r="C37" s="14" t="s">
        <v>946</v>
      </c>
      <c r="D37" s="16" t="s">
        <v>947</v>
      </c>
      <c r="E37" s="16" t="s">
        <v>194</v>
      </c>
      <c r="F37" s="16" t="s">
        <v>195</v>
      </c>
      <c r="G37" s="14" t="str">
        <f>VLOOKUP(D37,'[1]CFETS-CGT全量-英文版'!$E:$I,4,0)</f>
        <v>2023</v>
      </c>
      <c r="H37" s="17">
        <f>VLOOKUP(D37,'[1]CFETS-CGT全量-英文版'!$E:$I,5,0)</f>
        <v>50</v>
      </c>
      <c r="I37" s="16" t="s">
        <v>26</v>
      </c>
      <c r="J37" s="16" t="s">
        <v>45</v>
      </c>
    </row>
    <row r="38" ht="13" spans="1:10">
      <c r="A38" s="14">
        <v>35</v>
      </c>
      <c r="B38" s="15" t="s">
        <v>948</v>
      </c>
      <c r="C38" s="14" t="s">
        <v>949</v>
      </c>
      <c r="D38" s="16" t="s">
        <v>950</v>
      </c>
      <c r="E38" s="16" t="s">
        <v>24</v>
      </c>
      <c r="F38" s="16" t="s">
        <v>482</v>
      </c>
      <c r="G38" s="14" t="str">
        <f>VLOOKUP(D38,'[1]CFETS-CGT全量-英文版'!$E:$I,4,0)</f>
        <v>2023</v>
      </c>
      <c r="H38" s="17">
        <f>VLOOKUP(D38,'[1]CFETS-CGT全量-英文版'!$E:$I,5,0)</f>
        <v>3.16</v>
      </c>
      <c r="I38" s="16" t="s">
        <v>26</v>
      </c>
      <c r="J38" s="16" t="s">
        <v>45</v>
      </c>
    </row>
    <row r="39" ht="13" spans="1:10">
      <c r="A39" s="14">
        <v>36</v>
      </c>
      <c r="B39" s="15" t="s">
        <v>951</v>
      </c>
      <c r="C39" s="14" t="s">
        <v>952</v>
      </c>
      <c r="D39" s="16" t="s">
        <v>953</v>
      </c>
      <c r="E39" s="16" t="s">
        <v>24</v>
      </c>
      <c r="F39" s="16" t="s">
        <v>482</v>
      </c>
      <c r="G39" s="14" t="str">
        <f>VLOOKUP(D39,'[1]CFETS-CGT全量-英文版'!$E:$I,4,0)</f>
        <v>2023</v>
      </c>
      <c r="H39" s="17">
        <f>VLOOKUP(D39,'[1]CFETS-CGT全量-英文版'!$E:$I,5,0)</f>
        <v>4.7</v>
      </c>
      <c r="I39" s="16" t="s">
        <v>26</v>
      </c>
      <c r="J39" s="16" t="s">
        <v>32</v>
      </c>
    </row>
    <row r="40" ht="13" spans="1:10">
      <c r="A40" s="14">
        <v>37</v>
      </c>
      <c r="B40" s="15" t="s">
        <v>954</v>
      </c>
      <c r="C40" s="14" t="s">
        <v>955</v>
      </c>
      <c r="D40" s="16" t="s">
        <v>956</v>
      </c>
      <c r="E40" s="16" t="s">
        <v>24</v>
      </c>
      <c r="F40" s="16" t="s">
        <v>957</v>
      </c>
      <c r="G40" s="14" t="str">
        <f>VLOOKUP(D40,'[1]CFETS-CGT全量-英文版'!$E:$I,4,0)</f>
        <v>2023</v>
      </c>
      <c r="H40" s="17">
        <f>VLOOKUP(D40,'[1]CFETS-CGT全量-英文版'!$E:$I,5,0)</f>
        <v>5</v>
      </c>
      <c r="I40" s="16" t="s">
        <v>26</v>
      </c>
      <c r="J40" s="16" t="s">
        <v>32</v>
      </c>
    </row>
    <row r="41" ht="13" spans="1:10">
      <c r="A41" s="14">
        <v>38</v>
      </c>
      <c r="B41" s="15" t="s">
        <v>958</v>
      </c>
      <c r="C41" s="14" t="s">
        <v>959</v>
      </c>
      <c r="D41" s="16" t="s">
        <v>960</v>
      </c>
      <c r="E41" s="16" t="s">
        <v>24</v>
      </c>
      <c r="F41" s="16" t="s">
        <v>162</v>
      </c>
      <c r="G41" s="14" t="str">
        <f>VLOOKUP(D41,'[1]CFETS-CGT全量-英文版'!$E:$I,4,0)</f>
        <v>2023</v>
      </c>
      <c r="H41" s="17">
        <f>VLOOKUP(D41,'[1]CFETS-CGT全量-英文版'!$E:$I,5,0)</f>
        <v>5</v>
      </c>
      <c r="I41" s="16" t="s">
        <v>26</v>
      </c>
      <c r="J41" s="16" t="s">
        <v>32</v>
      </c>
    </row>
    <row r="42" ht="13" spans="1:10">
      <c r="A42" s="14">
        <v>39</v>
      </c>
      <c r="B42" s="15" t="s">
        <v>961</v>
      </c>
      <c r="C42" s="14" t="s">
        <v>962</v>
      </c>
      <c r="D42" s="16" t="s">
        <v>963</v>
      </c>
      <c r="E42" s="16" t="s">
        <v>24</v>
      </c>
      <c r="F42" s="16" t="s">
        <v>471</v>
      </c>
      <c r="G42" s="14" t="str">
        <f>VLOOKUP(D42,'[1]CFETS-CGT全量-英文版'!$E:$I,4,0)</f>
        <v>2023</v>
      </c>
      <c r="H42" s="17">
        <f>VLOOKUP(D42,'[1]CFETS-CGT全量-英文版'!$E:$I,5,0)</f>
        <v>10</v>
      </c>
      <c r="I42" s="16" t="s">
        <v>26</v>
      </c>
      <c r="J42" s="16" t="s">
        <v>32</v>
      </c>
    </row>
    <row r="43" ht="13" spans="1:10">
      <c r="A43" s="14">
        <v>40</v>
      </c>
      <c r="B43" s="15" t="s">
        <v>964</v>
      </c>
      <c r="C43" s="14" t="s">
        <v>965</v>
      </c>
      <c r="D43" s="16" t="s">
        <v>966</v>
      </c>
      <c r="E43" s="16" t="s">
        <v>24</v>
      </c>
      <c r="F43" s="16" t="s">
        <v>280</v>
      </c>
      <c r="G43" s="14" t="str">
        <f>VLOOKUP(D43,'[1]CFETS-CGT全量-英文版'!$E:$I,4,0)</f>
        <v>2023</v>
      </c>
      <c r="H43" s="17">
        <f>VLOOKUP(D43,'[1]CFETS-CGT全量-英文版'!$E:$I,5,0)</f>
        <v>10</v>
      </c>
      <c r="I43" s="16" t="s">
        <v>26</v>
      </c>
      <c r="J43" s="16" t="s">
        <v>32</v>
      </c>
    </row>
    <row r="44" ht="13" spans="1:10">
      <c r="A44" s="14">
        <v>41</v>
      </c>
      <c r="B44" s="15" t="s">
        <v>967</v>
      </c>
      <c r="C44" s="14" t="s">
        <v>968</v>
      </c>
      <c r="D44" s="16" t="s">
        <v>969</v>
      </c>
      <c r="E44" s="16" t="s">
        <v>24</v>
      </c>
      <c r="F44" s="16" t="s">
        <v>280</v>
      </c>
      <c r="G44" s="14" t="str">
        <f>VLOOKUP(D44,'[1]CFETS-CGT全量-英文版'!$E:$I,4,0)</f>
        <v>2023</v>
      </c>
      <c r="H44" s="17">
        <f>VLOOKUP(D44,'[1]CFETS-CGT全量-英文版'!$E:$I,5,0)</f>
        <v>10</v>
      </c>
      <c r="I44" s="16" t="s">
        <v>26</v>
      </c>
      <c r="J44" s="16" t="s">
        <v>32</v>
      </c>
    </row>
    <row r="45" ht="13" spans="1:10">
      <c r="A45" s="14">
        <v>42</v>
      </c>
      <c r="B45" s="15" t="s">
        <v>970</v>
      </c>
      <c r="C45" s="14" t="s">
        <v>971</v>
      </c>
      <c r="D45" s="16" t="s">
        <v>972</v>
      </c>
      <c r="E45" s="16" t="s">
        <v>24</v>
      </c>
      <c r="F45" s="16" t="s">
        <v>973</v>
      </c>
      <c r="G45" s="14" t="str">
        <f>VLOOKUP(D45,'[1]CFETS-CGT全量-英文版'!$E:$I,4,0)</f>
        <v>2023</v>
      </c>
      <c r="H45" s="17">
        <f>VLOOKUP(D45,'[1]CFETS-CGT全量-英文版'!$E:$I,5,0)</f>
        <v>5</v>
      </c>
      <c r="I45" s="16" t="s">
        <v>26</v>
      </c>
      <c r="J45" s="16" t="s">
        <v>32</v>
      </c>
    </row>
    <row r="46" ht="13" spans="1:10">
      <c r="A46" s="14">
        <v>43</v>
      </c>
      <c r="B46" s="15" t="s">
        <v>974</v>
      </c>
      <c r="C46" s="14" t="s">
        <v>975</v>
      </c>
      <c r="D46" s="16" t="s">
        <v>976</v>
      </c>
      <c r="E46" s="16" t="s">
        <v>24</v>
      </c>
      <c r="F46" s="16" t="s">
        <v>977</v>
      </c>
      <c r="G46" s="14" t="str">
        <f>VLOOKUP(D46,'[1]CFETS-CGT全量-英文版'!$E:$I,4,0)</f>
        <v>2023</v>
      </c>
      <c r="H46" s="17">
        <f>VLOOKUP(D46,'[1]CFETS-CGT全量-英文版'!$E:$I,5,0)</f>
        <v>10</v>
      </c>
      <c r="I46" s="16" t="s">
        <v>26</v>
      </c>
      <c r="J46" s="16" t="s">
        <v>32</v>
      </c>
    </row>
    <row r="47" ht="13" spans="1:10">
      <c r="A47" s="14">
        <v>44</v>
      </c>
      <c r="B47" s="15" t="s">
        <v>978</v>
      </c>
      <c r="C47" s="14" t="s">
        <v>979</v>
      </c>
      <c r="D47" s="16" t="s">
        <v>980</v>
      </c>
      <c r="E47" s="16" t="s">
        <v>24</v>
      </c>
      <c r="F47" s="16" t="s">
        <v>293</v>
      </c>
      <c r="G47" s="14" t="str">
        <f>VLOOKUP(D47,'[1]CFETS-CGT全量-英文版'!$E:$I,4,0)</f>
        <v>2023</v>
      </c>
      <c r="H47" s="17">
        <f>VLOOKUP(D47,'[1]CFETS-CGT全量-英文版'!$E:$I,5,0)</f>
        <v>10</v>
      </c>
      <c r="I47" s="16" t="s">
        <v>26</v>
      </c>
      <c r="J47" s="16" t="s">
        <v>32</v>
      </c>
    </row>
    <row r="48" ht="13" spans="1:10">
      <c r="A48" s="14">
        <v>45</v>
      </c>
      <c r="B48" s="15" t="s">
        <v>981</v>
      </c>
      <c r="C48" s="14" t="s">
        <v>982</v>
      </c>
      <c r="D48" s="16" t="s">
        <v>983</v>
      </c>
      <c r="E48" s="16" t="s">
        <v>24</v>
      </c>
      <c r="F48" s="16" t="s">
        <v>293</v>
      </c>
      <c r="G48" s="14" t="str">
        <f>VLOOKUP(D48,'[1]CFETS-CGT全量-英文版'!$E:$I,4,0)</f>
        <v>2023</v>
      </c>
      <c r="H48" s="17">
        <f>VLOOKUP(D48,'[1]CFETS-CGT全量-英文版'!$E:$I,5,0)</f>
        <v>20</v>
      </c>
      <c r="I48" s="16" t="s">
        <v>26</v>
      </c>
      <c r="J48" s="16" t="s">
        <v>32</v>
      </c>
    </row>
    <row r="49" ht="13" spans="1:10">
      <c r="A49" s="14">
        <v>46</v>
      </c>
      <c r="B49" s="15" t="s">
        <v>984</v>
      </c>
      <c r="C49" s="14" t="s">
        <v>985</v>
      </c>
      <c r="D49" s="16" t="s">
        <v>986</v>
      </c>
      <c r="E49" s="16" t="s">
        <v>24</v>
      </c>
      <c r="F49" s="16" t="s">
        <v>482</v>
      </c>
      <c r="G49" s="14" t="str">
        <f>VLOOKUP(D49,'[1]CFETS-CGT全量-英文版'!$E:$I,4,0)</f>
        <v>2023</v>
      </c>
      <c r="H49" s="17">
        <f>VLOOKUP(D49,'[1]CFETS-CGT全量-英文版'!$E:$I,5,0)</f>
        <v>5.2</v>
      </c>
      <c r="I49" s="16" t="s">
        <v>26</v>
      </c>
      <c r="J49" s="16" t="s">
        <v>27</v>
      </c>
    </row>
    <row r="50" ht="13" spans="1:10">
      <c r="A50" s="14">
        <v>47</v>
      </c>
      <c r="B50" s="15" t="s">
        <v>987</v>
      </c>
      <c r="C50" s="14" t="s">
        <v>988</v>
      </c>
      <c r="D50" s="16" t="s">
        <v>989</v>
      </c>
      <c r="E50" s="16" t="s">
        <v>24</v>
      </c>
      <c r="F50" s="16" t="s">
        <v>49</v>
      </c>
      <c r="G50" s="14" t="str">
        <f>VLOOKUP(D50,'[1]CFETS-CGT全量-英文版'!$E:$I,4,0)</f>
        <v>2023</v>
      </c>
      <c r="H50" s="17">
        <f>VLOOKUP(D50,'[1]CFETS-CGT全量-英文版'!$E:$I,5,0)</f>
        <v>10</v>
      </c>
      <c r="I50" s="16" t="s">
        <v>26</v>
      </c>
      <c r="J50" s="16" t="s">
        <v>27</v>
      </c>
    </row>
    <row r="51" ht="13" spans="1:10">
      <c r="A51" s="14">
        <v>48</v>
      </c>
      <c r="B51" s="15" t="s">
        <v>990</v>
      </c>
      <c r="C51" s="14" t="s">
        <v>991</v>
      </c>
      <c r="D51" s="16" t="s">
        <v>992</v>
      </c>
      <c r="E51" s="16" t="s">
        <v>24</v>
      </c>
      <c r="F51" s="16" t="s">
        <v>91</v>
      </c>
      <c r="G51" s="14" t="str">
        <f>VLOOKUP(D51,'[1]CFETS-CGT全量-英文版'!$E:$I,4,0)</f>
        <v>2023</v>
      </c>
      <c r="H51" s="17">
        <f>VLOOKUP(D51,'[1]CFETS-CGT全量-英文版'!$E:$I,5,0)</f>
        <v>20</v>
      </c>
      <c r="I51" s="16" t="s">
        <v>26</v>
      </c>
      <c r="J51" s="16" t="s">
        <v>27</v>
      </c>
    </row>
    <row r="52" ht="13" spans="1:10">
      <c r="A52" s="14">
        <v>49</v>
      </c>
      <c r="B52" s="15" t="s">
        <v>993</v>
      </c>
      <c r="C52" s="14" t="s">
        <v>994</v>
      </c>
      <c r="D52" s="16" t="s">
        <v>995</v>
      </c>
      <c r="E52" s="16" t="s">
        <v>24</v>
      </c>
      <c r="F52" s="16" t="s">
        <v>91</v>
      </c>
      <c r="G52" s="14" t="str">
        <f>VLOOKUP(D52,'[1]CFETS-CGT全量-英文版'!$E:$I,4,0)</f>
        <v>2023</v>
      </c>
      <c r="H52" s="17">
        <f>VLOOKUP(D52,'[1]CFETS-CGT全量-英文版'!$E:$I,5,0)</f>
        <v>20</v>
      </c>
      <c r="I52" s="16" t="s">
        <v>26</v>
      </c>
      <c r="J52" s="16" t="s">
        <v>27</v>
      </c>
    </row>
    <row r="53" ht="13" spans="1:10">
      <c r="A53" s="14">
        <v>50</v>
      </c>
      <c r="B53" s="15" t="s">
        <v>996</v>
      </c>
      <c r="C53" s="14" t="s">
        <v>997</v>
      </c>
      <c r="D53" s="16" t="s">
        <v>998</v>
      </c>
      <c r="E53" s="16" t="s">
        <v>24</v>
      </c>
      <c r="F53" s="16" t="s">
        <v>162</v>
      </c>
      <c r="G53" s="14" t="str">
        <f>VLOOKUP(D53,'[1]CFETS-CGT全量-英文版'!$E:$I,4,0)</f>
        <v>2023</v>
      </c>
      <c r="H53" s="17">
        <f>VLOOKUP(D53,'[1]CFETS-CGT全量-英文版'!$E:$I,5,0)</f>
        <v>10</v>
      </c>
      <c r="I53" s="16" t="s">
        <v>26</v>
      </c>
      <c r="J53" s="16" t="s">
        <v>27</v>
      </c>
    </row>
    <row r="54" ht="13" spans="1:10">
      <c r="A54" s="14">
        <v>51</v>
      </c>
      <c r="B54" s="15" t="s">
        <v>999</v>
      </c>
      <c r="C54" s="14" t="s">
        <v>1000</v>
      </c>
      <c r="D54" s="16" t="s">
        <v>1001</v>
      </c>
      <c r="E54" s="16" t="s">
        <v>24</v>
      </c>
      <c r="F54" s="16" t="s">
        <v>293</v>
      </c>
      <c r="G54" s="14" t="str">
        <f>VLOOKUP(D54,'[1]CFETS-CGT全量-英文版'!$E:$I,4,0)</f>
        <v>2023</v>
      </c>
      <c r="H54" s="17">
        <f>VLOOKUP(D54,'[1]CFETS-CGT全量-英文版'!$E:$I,5,0)</f>
        <v>10</v>
      </c>
      <c r="I54" s="16" t="s">
        <v>26</v>
      </c>
      <c r="J54" s="16" t="s">
        <v>27</v>
      </c>
    </row>
    <row r="55" ht="13" spans="1:10">
      <c r="A55" s="14">
        <v>52</v>
      </c>
      <c r="B55" s="15" t="s">
        <v>1002</v>
      </c>
      <c r="C55" s="14" t="s">
        <v>1003</v>
      </c>
      <c r="D55" s="16" t="s">
        <v>1004</v>
      </c>
      <c r="E55" s="16" t="s">
        <v>24</v>
      </c>
      <c r="F55" s="16" t="s">
        <v>293</v>
      </c>
      <c r="G55" s="14" t="str">
        <f>VLOOKUP(D55,'[1]CFETS-CGT全量-英文版'!$E:$I,4,0)</f>
        <v>2023</v>
      </c>
      <c r="H55" s="17">
        <f>VLOOKUP(D55,'[1]CFETS-CGT全量-英文版'!$E:$I,5,0)</f>
        <v>10</v>
      </c>
      <c r="I55" s="16" t="s">
        <v>26</v>
      </c>
      <c r="J55" s="16" t="s">
        <v>27</v>
      </c>
    </row>
    <row r="56" ht="13" spans="1:10">
      <c r="A56" s="14">
        <v>53</v>
      </c>
      <c r="B56" s="15" t="s">
        <v>1005</v>
      </c>
      <c r="C56" s="14" t="s">
        <v>1006</v>
      </c>
      <c r="D56" s="16" t="s">
        <v>1007</v>
      </c>
      <c r="E56" s="16" t="s">
        <v>24</v>
      </c>
      <c r="F56" s="16" t="s">
        <v>272</v>
      </c>
      <c r="G56" s="14" t="str">
        <f>VLOOKUP(D56,'[1]CFETS-CGT全量-英文版'!$E:$I,4,0)</f>
        <v>2023</v>
      </c>
      <c r="H56" s="17">
        <f>VLOOKUP(D56,'[1]CFETS-CGT全量-英文版'!$E:$I,5,0)</f>
        <v>5</v>
      </c>
      <c r="I56" s="16" t="s">
        <v>26</v>
      </c>
      <c r="J56" s="16" t="s">
        <v>27</v>
      </c>
    </row>
    <row r="57" ht="13" spans="1:10">
      <c r="A57" s="14">
        <v>54</v>
      </c>
      <c r="B57" s="15" t="s">
        <v>1008</v>
      </c>
      <c r="C57" s="14" t="s">
        <v>1009</v>
      </c>
      <c r="D57" s="16" t="s">
        <v>1010</v>
      </c>
      <c r="E57" s="16" t="s">
        <v>24</v>
      </c>
      <c r="F57" s="16" t="s">
        <v>1011</v>
      </c>
      <c r="G57" s="14" t="str">
        <f>VLOOKUP(D57,'[1]CFETS-CGT全量-英文版'!$E:$I,4,0)</f>
        <v>2023</v>
      </c>
      <c r="H57" s="17">
        <f>VLOOKUP(D57,'[1]CFETS-CGT全量-英文版'!$E:$I,5,0)</f>
        <v>10</v>
      </c>
      <c r="I57" s="16" t="s">
        <v>26</v>
      </c>
      <c r="J57" s="16" t="s">
        <v>27</v>
      </c>
    </row>
    <row r="58" ht="13" spans="1:10">
      <c r="A58" s="14">
        <v>55</v>
      </c>
      <c r="B58" s="15" t="s">
        <v>1012</v>
      </c>
      <c r="C58" s="14" t="s">
        <v>1013</v>
      </c>
      <c r="D58" s="16" t="s">
        <v>1014</v>
      </c>
      <c r="E58" s="16" t="s">
        <v>24</v>
      </c>
      <c r="F58" s="16" t="s">
        <v>293</v>
      </c>
      <c r="G58" s="14" t="str">
        <f>VLOOKUP(D58,'[1]CFETS-CGT全量-英文版'!$E:$I,4,0)</f>
        <v>2023</v>
      </c>
      <c r="H58" s="17">
        <f>VLOOKUP(D58,'[1]CFETS-CGT全量-英文版'!$E:$I,5,0)</f>
        <v>20</v>
      </c>
      <c r="I58" s="16" t="s">
        <v>26</v>
      </c>
      <c r="J58" s="16" t="s">
        <v>27</v>
      </c>
    </row>
    <row r="59" ht="13" spans="1:10">
      <c r="A59" s="14">
        <v>56</v>
      </c>
      <c r="B59" s="15" t="s">
        <v>1015</v>
      </c>
      <c r="C59" s="14" t="s">
        <v>1016</v>
      </c>
      <c r="D59" s="16" t="s">
        <v>1017</v>
      </c>
      <c r="E59" s="16" t="s">
        <v>24</v>
      </c>
      <c r="F59" s="16" t="s">
        <v>1018</v>
      </c>
      <c r="G59" s="14" t="str">
        <f>VLOOKUP(D59,'[1]CFETS-CGT全量-英文版'!$E:$I,4,0)</f>
        <v>2023</v>
      </c>
      <c r="H59" s="17">
        <f>VLOOKUP(D59,'[1]CFETS-CGT全量-英文版'!$E:$I,5,0)</f>
        <v>13</v>
      </c>
      <c r="I59" s="16" t="s">
        <v>26</v>
      </c>
      <c r="J59" s="16" t="s">
        <v>27</v>
      </c>
    </row>
    <row r="60" ht="13" spans="1:10">
      <c r="A60" s="14">
        <v>57</v>
      </c>
      <c r="B60" s="15" t="s">
        <v>1019</v>
      </c>
      <c r="C60" s="14" t="s">
        <v>1020</v>
      </c>
      <c r="D60" s="16" t="s">
        <v>1021</v>
      </c>
      <c r="E60" s="16" t="s">
        <v>24</v>
      </c>
      <c r="F60" s="16" t="s">
        <v>957</v>
      </c>
      <c r="G60" s="14" t="str">
        <f>VLOOKUP(D60,'[1]CFETS-CGT全量-英文版'!$E:$I,4,0)</f>
        <v>2023</v>
      </c>
      <c r="H60" s="17">
        <f>VLOOKUP(D60,'[1]CFETS-CGT全量-英文版'!$E:$I,5,0)</f>
        <v>10</v>
      </c>
      <c r="I60" s="16" t="s">
        <v>26</v>
      </c>
      <c r="J60" s="16" t="s">
        <v>27</v>
      </c>
    </row>
    <row r="61" ht="13" spans="1:10">
      <c r="A61" s="14">
        <v>58</v>
      </c>
      <c r="B61" s="15" t="s">
        <v>1022</v>
      </c>
      <c r="C61" s="14" t="s">
        <v>874</v>
      </c>
      <c r="D61" s="16" t="s">
        <v>1023</v>
      </c>
      <c r="E61" s="16" t="s">
        <v>85</v>
      </c>
      <c r="F61" s="16" t="s">
        <v>91</v>
      </c>
      <c r="G61" s="14" t="str">
        <f>VLOOKUP(D61,'[1]CFETS-CGT全量-英文版'!$E:$I,4,0)</f>
        <v>2023</v>
      </c>
      <c r="H61" s="17">
        <f>VLOOKUP(D61,'[1]CFETS-CGT全量-英文版'!$E:$I,5,0)</f>
        <v>7</v>
      </c>
      <c r="I61" s="16" t="s">
        <v>26</v>
      </c>
      <c r="J61" s="16" t="s">
        <v>27</v>
      </c>
    </row>
    <row r="62" ht="13" spans="1:10">
      <c r="A62" s="14">
        <v>59</v>
      </c>
      <c r="B62" s="15" t="s">
        <v>1024</v>
      </c>
      <c r="C62" s="14" t="s">
        <v>874</v>
      </c>
      <c r="D62" s="16" t="s">
        <v>1025</v>
      </c>
      <c r="E62" s="16" t="s">
        <v>85</v>
      </c>
      <c r="F62" s="16" t="s">
        <v>91</v>
      </c>
      <c r="G62" s="14" t="str">
        <f>VLOOKUP(D62,'[1]CFETS-CGT全量-英文版'!$E:$I,4,0)</f>
        <v>2023</v>
      </c>
      <c r="H62" s="17">
        <f>VLOOKUP(D62,'[1]CFETS-CGT全量-英文版'!$E:$I,5,0)</f>
        <v>13</v>
      </c>
      <c r="I62" s="16" t="s">
        <v>26</v>
      </c>
      <c r="J62" s="16" t="s">
        <v>27</v>
      </c>
    </row>
    <row r="63" ht="13" spans="1:10">
      <c r="A63" s="14">
        <v>60</v>
      </c>
      <c r="B63" s="15" t="s">
        <v>1026</v>
      </c>
      <c r="C63" s="14" t="s">
        <v>1027</v>
      </c>
      <c r="D63" s="16" t="s">
        <v>1028</v>
      </c>
      <c r="E63" s="16" t="s">
        <v>24</v>
      </c>
      <c r="F63" s="16" t="s">
        <v>471</v>
      </c>
      <c r="G63" s="14" t="str">
        <f>VLOOKUP(D63,'[1]CFETS-CGT全量-英文版'!$E:$I,4,0)</f>
        <v>2023</v>
      </c>
      <c r="H63" s="17">
        <f>VLOOKUP(D63,'[1]CFETS-CGT全量-英文版'!$E:$I,5,0)</f>
        <v>10</v>
      </c>
      <c r="I63" s="16" t="s">
        <v>26</v>
      </c>
      <c r="J63" s="16" t="s">
        <v>27</v>
      </c>
    </row>
    <row r="64" ht="13" spans="1:10">
      <c r="A64" s="14">
        <v>61</v>
      </c>
      <c r="B64" s="15" t="s">
        <v>1029</v>
      </c>
      <c r="C64" s="14" t="s">
        <v>1030</v>
      </c>
      <c r="D64" s="16" t="s">
        <v>1031</v>
      </c>
      <c r="E64" s="16" t="s">
        <v>24</v>
      </c>
      <c r="F64" s="16" t="s">
        <v>162</v>
      </c>
      <c r="G64" s="14" t="str">
        <f>VLOOKUP(D64,'[1]CFETS-CGT全量-英文版'!$E:$I,4,0)</f>
        <v>2023</v>
      </c>
      <c r="H64" s="17">
        <f>VLOOKUP(D64,'[1]CFETS-CGT全量-英文版'!$E:$I,5,0)</f>
        <v>10</v>
      </c>
      <c r="I64" s="16" t="s">
        <v>26</v>
      </c>
      <c r="J64" s="16" t="s">
        <v>27</v>
      </c>
    </row>
    <row r="65" ht="13" spans="1:10">
      <c r="A65" s="14">
        <v>62</v>
      </c>
      <c r="B65" s="15" t="s">
        <v>1032</v>
      </c>
      <c r="C65" s="14" t="s">
        <v>1033</v>
      </c>
      <c r="D65" s="16" t="s">
        <v>1034</v>
      </c>
      <c r="E65" s="16" t="s">
        <v>24</v>
      </c>
      <c r="F65" s="16" t="s">
        <v>1035</v>
      </c>
      <c r="G65" s="14" t="str">
        <f>VLOOKUP(D65,'[1]CFETS-CGT全量-英文版'!$E:$I,4,0)</f>
        <v>2023</v>
      </c>
      <c r="H65" s="17">
        <f>VLOOKUP(D65,'[1]CFETS-CGT全量-英文版'!$E:$I,5,0)</f>
        <v>15</v>
      </c>
      <c r="I65" s="16" t="s">
        <v>26</v>
      </c>
      <c r="J65" s="16" t="s">
        <v>45</v>
      </c>
    </row>
    <row r="66" ht="13" spans="1:10">
      <c r="A66" s="14">
        <v>63</v>
      </c>
      <c r="B66" s="15" t="s">
        <v>1036</v>
      </c>
      <c r="C66" s="14" t="s">
        <v>1037</v>
      </c>
      <c r="D66" s="16" t="s">
        <v>1038</v>
      </c>
      <c r="E66" s="16" t="s">
        <v>24</v>
      </c>
      <c r="F66" s="16" t="s">
        <v>214</v>
      </c>
      <c r="G66" s="14" t="str">
        <f>VLOOKUP(D66,'[1]CFETS-CGT全量-英文版'!$E:$I,4,0)</f>
        <v>2023</v>
      </c>
      <c r="H66" s="17">
        <f>VLOOKUP(D66,'[1]CFETS-CGT全量-英文版'!$E:$I,5,0)</f>
        <v>2</v>
      </c>
      <c r="I66" s="16" t="s">
        <v>26</v>
      </c>
      <c r="J66" s="16" t="s">
        <v>45</v>
      </c>
    </row>
    <row r="67" ht="13" spans="1:10">
      <c r="A67" s="14">
        <v>64</v>
      </c>
      <c r="B67" s="15" t="s">
        <v>1039</v>
      </c>
      <c r="C67" s="14" t="s">
        <v>1040</v>
      </c>
      <c r="D67" s="16" t="s">
        <v>1041</v>
      </c>
      <c r="E67" s="16" t="s">
        <v>24</v>
      </c>
      <c r="F67" s="16" t="s">
        <v>471</v>
      </c>
      <c r="G67" s="14" t="str">
        <f>VLOOKUP(D67,'[1]CFETS-CGT全量-英文版'!$E:$I,4,0)</f>
        <v>2023</v>
      </c>
      <c r="H67" s="17">
        <f>VLOOKUP(D67,'[1]CFETS-CGT全量-英文版'!$E:$I,5,0)</f>
        <v>20</v>
      </c>
      <c r="I67" s="16" t="s">
        <v>26</v>
      </c>
      <c r="J67" s="16" t="s">
        <v>45</v>
      </c>
    </row>
    <row r="68" ht="13" spans="1:10">
      <c r="A68" s="14">
        <v>65</v>
      </c>
      <c r="B68" s="15" t="s">
        <v>1042</v>
      </c>
      <c r="C68" s="14" t="s">
        <v>1043</v>
      </c>
      <c r="D68" s="16" t="s">
        <v>1044</v>
      </c>
      <c r="E68" s="16" t="s">
        <v>194</v>
      </c>
      <c r="F68" s="16" t="s">
        <v>1045</v>
      </c>
      <c r="G68" s="14" t="str">
        <f>VLOOKUP(D68,'[1]CFETS-CGT全量-英文版'!$E:$I,4,0)</f>
        <v>2021</v>
      </c>
      <c r="H68" s="17">
        <f>VLOOKUP(D68,'[1]CFETS-CGT全量-英文版'!$E:$I,5,0)</f>
        <v>110</v>
      </c>
      <c r="I68" s="16" t="s">
        <v>26</v>
      </c>
      <c r="J68" s="16" t="s">
        <v>45</v>
      </c>
    </row>
    <row r="69" ht="13" spans="1:10">
      <c r="A69" s="14">
        <v>66</v>
      </c>
      <c r="B69" s="15" t="s">
        <v>1046</v>
      </c>
      <c r="C69" s="14" t="s">
        <v>1047</v>
      </c>
      <c r="D69" s="16" t="s">
        <v>1048</v>
      </c>
      <c r="E69" s="16" t="s">
        <v>24</v>
      </c>
      <c r="F69" s="16" t="s">
        <v>1049</v>
      </c>
      <c r="G69" s="14">
        <f>VLOOKUP(D69,'[1]CFETS-CGT全量-英文版'!$E:$I,4,0)</f>
        <v>2023</v>
      </c>
      <c r="H69" s="17">
        <f>VLOOKUP(D69,'[1]CFETS-CGT全量-英文版'!$E:$I,5,0)</f>
        <v>4.4</v>
      </c>
      <c r="I69" s="16" t="s">
        <v>26</v>
      </c>
      <c r="J69" s="16" t="s">
        <v>45</v>
      </c>
    </row>
    <row r="70" ht="13" spans="1:10">
      <c r="A70" s="14">
        <v>67</v>
      </c>
      <c r="B70" s="15" t="s">
        <v>1050</v>
      </c>
      <c r="C70" s="14" t="s">
        <v>1051</v>
      </c>
      <c r="D70" s="16" t="s">
        <v>1052</v>
      </c>
      <c r="E70" s="16" t="s">
        <v>24</v>
      </c>
      <c r="F70" s="16" t="s">
        <v>396</v>
      </c>
      <c r="G70" s="14">
        <f>VLOOKUP(D70,'[1]CFETS-CGT全量-英文版'!$E:$I,4,0)</f>
        <v>2023</v>
      </c>
      <c r="H70" s="17">
        <f>VLOOKUP(D70,'[1]CFETS-CGT全量-英文版'!$E:$I,5,0)</f>
        <v>5</v>
      </c>
      <c r="I70" s="16" t="s">
        <v>26</v>
      </c>
      <c r="J70" s="16" t="s">
        <v>45</v>
      </c>
    </row>
    <row r="71" ht="13" spans="1:10">
      <c r="A71" s="14">
        <v>68</v>
      </c>
      <c r="B71" s="15" t="s">
        <v>1053</v>
      </c>
      <c r="C71" s="14" t="s">
        <v>1054</v>
      </c>
      <c r="D71" s="16" t="s">
        <v>1055</v>
      </c>
      <c r="E71" s="16" t="s">
        <v>24</v>
      </c>
      <c r="F71" s="16" t="s">
        <v>162</v>
      </c>
      <c r="G71" s="14">
        <f>VLOOKUP(D71,'[1]CFETS-CGT全量-英文版'!$E:$I,4,0)</f>
        <v>2023</v>
      </c>
      <c r="H71" s="17">
        <f>VLOOKUP(D71,'[1]CFETS-CGT全量-英文版'!$E:$I,5,0)</f>
        <v>10</v>
      </c>
      <c r="I71" s="16" t="s">
        <v>26</v>
      </c>
      <c r="J71" s="16" t="s">
        <v>45</v>
      </c>
    </row>
    <row r="72" ht="13" spans="1:10">
      <c r="A72" s="14">
        <v>69</v>
      </c>
      <c r="B72" s="15" t="s">
        <v>1056</v>
      </c>
      <c r="C72" s="14" t="s">
        <v>1057</v>
      </c>
      <c r="D72" s="16" t="s">
        <v>1058</v>
      </c>
      <c r="E72" s="16" t="s">
        <v>24</v>
      </c>
      <c r="F72" s="16" t="s">
        <v>973</v>
      </c>
      <c r="G72" s="14">
        <f>VLOOKUP(D72,'[1]CFETS-CGT全量-英文版'!$E:$I,4,0)</f>
        <v>2024</v>
      </c>
      <c r="H72" s="17">
        <f>VLOOKUP(D72,'[1]CFETS-CGT全量-英文版'!$E:$I,5,0)</f>
        <v>10</v>
      </c>
      <c r="I72" s="16" t="s">
        <v>26</v>
      </c>
      <c r="J72" s="16" t="s">
        <v>45</v>
      </c>
    </row>
    <row r="73" ht="13" spans="1:10">
      <c r="A73" s="14">
        <v>70</v>
      </c>
      <c r="B73" s="15" t="s">
        <v>1059</v>
      </c>
      <c r="C73" s="14" t="s">
        <v>1060</v>
      </c>
      <c r="D73" s="16" t="s">
        <v>1061</v>
      </c>
      <c r="E73" s="16" t="s">
        <v>24</v>
      </c>
      <c r="F73" s="16" t="s">
        <v>396</v>
      </c>
      <c r="G73" s="14">
        <f>VLOOKUP(D73,'[1]CFETS-CGT全量-英文版'!$E:$I,4,0)</f>
        <v>2024</v>
      </c>
      <c r="H73" s="17">
        <f>VLOOKUP(D73,'[1]CFETS-CGT全量-英文版'!$E:$I,5,0)</f>
        <v>4</v>
      </c>
      <c r="I73" s="16" t="s">
        <v>26</v>
      </c>
      <c r="J73" s="16" t="s">
        <v>45</v>
      </c>
    </row>
    <row r="74" ht="13" spans="1:10">
      <c r="A74" s="14">
        <v>71</v>
      </c>
      <c r="B74" s="15" t="s">
        <v>1062</v>
      </c>
      <c r="C74" s="14" t="s">
        <v>1063</v>
      </c>
      <c r="D74" s="16" t="s">
        <v>1064</v>
      </c>
      <c r="E74" s="16" t="s">
        <v>24</v>
      </c>
      <c r="F74" s="16" t="s">
        <v>1065</v>
      </c>
      <c r="G74" s="14">
        <f>VLOOKUP(D74,'[1]CFETS-CGT全量-英文版'!$E:$I,4,0)</f>
        <v>2024</v>
      </c>
      <c r="H74" s="17">
        <f>VLOOKUP(D74,'[1]CFETS-CGT全量-英文版'!$E:$I,5,0)</f>
        <v>5</v>
      </c>
      <c r="I74" s="16" t="s">
        <v>26</v>
      </c>
      <c r="J74" s="16" t="s">
        <v>45</v>
      </c>
    </row>
    <row r="75" ht="13" spans="1:10">
      <c r="A75" s="14">
        <v>72</v>
      </c>
      <c r="B75" s="15" t="s">
        <v>1066</v>
      </c>
      <c r="C75" s="14" t="s">
        <v>874</v>
      </c>
      <c r="D75" s="16" t="s">
        <v>1067</v>
      </c>
      <c r="E75" s="16" t="s">
        <v>85</v>
      </c>
      <c r="F75" s="16" t="s">
        <v>1068</v>
      </c>
      <c r="G75" s="14">
        <f>VLOOKUP(D75,'[1]CFETS-CGT全量-英文版'!$E:$I,4,0)</f>
        <v>2024</v>
      </c>
      <c r="H75" s="17">
        <f>VLOOKUP(D75,'[1]CFETS-CGT全量-英文版'!$E:$I,5,0)</f>
        <v>10</v>
      </c>
      <c r="I75" s="16" t="s">
        <v>26</v>
      </c>
      <c r="J75" s="16" t="s">
        <v>45</v>
      </c>
    </row>
    <row r="76" ht="13" spans="1:10">
      <c r="A76" s="14">
        <v>73</v>
      </c>
      <c r="B76" s="15" t="s">
        <v>1069</v>
      </c>
      <c r="C76" s="14" t="s">
        <v>1070</v>
      </c>
      <c r="D76" s="16" t="s">
        <v>1071</v>
      </c>
      <c r="E76" s="16" t="s">
        <v>24</v>
      </c>
      <c r="F76" s="16" t="s">
        <v>121</v>
      </c>
      <c r="G76" s="14" t="str">
        <f>VLOOKUP(D76,'[1]CFETS-CGT全量-英文版'!$E:$I,4,0)</f>
        <v>2024</v>
      </c>
      <c r="H76" s="17">
        <f>VLOOKUP(D76,'[1]CFETS-CGT全量-英文版'!$E:$I,5,0)</f>
        <v>10</v>
      </c>
      <c r="I76" s="16" t="s">
        <v>26</v>
      </c>
      <c r="J76" s="16" t="s">
        <v>27</v>
      </c>
    </row>
    <row r="77" ht="13" spans="1:10">
      <c r="A77" s="14">
        <v>74</v>
      </c>
      <c r="B77" s="15" t="s">
        <v>1072</v>
      </c>
      <c r="C77" s="14" t="s">
        <v>1073</v>
      </c>
      <c r="D77" s="16" t="s">
        <v>1074</v>
      </c>
      <c r="E77" s="16" t="s">
        <v>24</v>
      </c>
      <c r="F77" s="16" t="s">
        <v>433</v>
      </c>
      <c r="G77" s="14" t="str">
        <f>VLOOKUP(D77,'[1]CFETS-CGT全量-英文版'!$E:$I,4,0)</f>
        <v>2024</v>
      </c>
      <c r="H77" s="17">
        <f>VLOOKUP(D77,'[1]CFETS-CGT全量-英文版'!$E:$I,5,0)</f>
        <v>20</v>
      </c>
      <c r="I77" s="16" t="s">
        <v>26</v>
      </c>
      <c r="J77" s="16" t="s">
        <v>27</v>
      </c>
    </row>
    <row r="78" ht="13" spans="1:10">
      <c r="A78" s="14">
        <v>75</v>
      </c>
      <c r="B78" s="15" t="s">
        <v>1075</v>
      </c>
      <c r="C78" s="14" t="s">
        <v>1076</v>
      </c>
      <c r="D78" s="16" t="s">
        <v>1077</v>
      </c>
      <c r="E78" s="16" t="s">
        <v>24</v>
      </c>
      <c r="F78" s="16" t="s">
        <v>405</v>
      </c>
      <c r="G78" s="14" t="str">
        <f>VLOOKUP(D78,'[1]CFETS-CGT全量-英文版'!$E:$I,4,0)</f>
        <v>2024</v>
      </c>
      <c r="H78" s="17">
        <f>VLOOKUP(D78,'[1]CFETS-CGT全量-英文版'!$E:$I,5,0)</f>
        <v>10</v>
      </c>
      <c r="I78" s="16" t="s">
        <v>26</v>
      </c>
      <c r="J78" s="16" t="s">
        <v>27</v>
      </c>
    </row>
    <row r="79" ht="13" spans="1:10">
      <c r="A79" s="14">
        <v>76</v>
      </c>
      <c r="B79" s="15" t="s">
        <v>1078</v>
      </c>
      <c r="C79" s="14" t="s">
        <v>1079</v>
      </c>
      <c r="D79" s="16" t="s">
        <v>1080</v>
      </c>
      <c r="E79" s="16" t="s">
        <v>194</v>
      </c>
      <c r="F79" s="16" t="s">
        <v>1081</v>
      </c>
      <c r="G79" s="14" t="str">
        <f>VLOOKUP(D79,'[1]CFETS-CGT全量-英文版'!$E:$I,4,0)</f>
        <v>2024</v>
      </c>
      <c r="H79" s="17">
        <f>VLOOKUP(D79,'[1]CFETS-CGT全量-英文版'!$E:$I,5,0)</f>
        <v>15</v>
      </c>
      <c r="I79" s="16" t="s">
        <v>26</v>
      </c>
      <c r="J79" s="16" t="s">
        <v>27</v>
      </c>
    </row>
    <row r="80" ht="13" spans="1:10">
      <c r="A80" s="14">
        <v>77</v>
      </c>
      <c r="B80" s="15" t="s">
        <v>1082</v>
      </c>
      <c r="C80" s="14" t="s">
        <v>1083</v>
      </c>
      <c r="D80" s="16" t="s">
        <v>1084</v>
      </c>
      <c r="E80" s="16" t="s">
        <v>24</v>
      </c>
      <c r="F80" s="16" t="s">
        <v>1085</v>
      </c>
      <c r="G80" s="14" t="str">
        <f>VLOOKUP(D80,'[1]CFETS-CGT全量-英文版'!$E:$I,4,0)</f>
        <v>2024</v>
      </c>
      <c r="H80" s="17">
        <f>VLOOKUP(D80,'[1]CFETS-CGT全量-英文版'!$E:$I,5,0)</f>
        <v>5</v>
      </c>
      <c r="I80" s="16" t="s">
        <v>26</v>
      </c>
      <c r="J80" s="16" t="s">
        <v>27</v>
      </c>
    </row>
    <row r="81" ht="13" spans="1:10">
      <c r="A81" s="14">
        <v>78</v>
      </c>
      <c r="B81" s="15" t="s">
        <v>1086</v>
      </c>
      <c r="C81" s="14" t="s">
        <v>1087</v>
      </c>
      <c r="D81" s="16" t="s">
        <v>1088</v>
      </c>
      <c r="E81" s="16" t="s">
        <v>24</v>
      </c>
      <c r="F81" s="16" t="s">
        <v>405</v>
      </c>
      <c r="G81" s="14" t="str">
        <f>VLOOKUP(D81,'[1]CFETS-CGT全量-英文版'!$E:$I,4,0)</f>
        <v>2024</v>
      </c>
      <c r="H81" s="17">
        <f>VLOOKUP(D81,'[1]CFETS-CGT全量-英文版'!$E:$I,5,0)</f>
        <v>10</v>
      </c>
      <c r="I81" s="16" t="s">
        <v>26</v>
      </c>
      <c r="J81" s="16" t="s">
        <v>27</v>
      </c>
    </row>
    <row r="82" ht="13" spans="1:10">
      <c r="A82" s="14">
        <v>79</v>
      </c>
      <c r="B82" s="15" t="s">
        <v>1089</v>
      </c>
      <c r="C82" s="14" t="s">
        <v>1090</v>
      </c>
      <c r="D82" s="16" t="s">
        <v>1091</v>
      </c>
      <c r="E82" s="16" t="s">
        <v>24</v>
      </c>
      <c r="F82" s="16" t="s">
        <v>223</v>
      </c>
      <c r="G82" s="14" t="str">
        <f>VLOOKUP(D82,'[1]CFETS-CGT全量-英文版'!$E:$I,4,0)</f>
        <v>2024</v>
      </c>
      <c r="H82" s="17">
        <f>VLOOKUP(D82,'[1]CFETS-CGT全量-英文版'!$E:$I,5,0)</f>
        <v>10</v>
      </c>
      <c r="I82" s="16" t="s">
        <v>26</v>
      </c>
      <c r="J82" s="16" t="s">
        <v>27</v>
      </c>
    </row>
    <row r="83" ht="13" spans="1:10">
      <c r="A83" s="14">
        <v>80</v>
      </c>
      <c r="B83" s="15" t="s">
        <v>1092</v>
      </c>
      <c r="C83" s="14" t="s">
        <v>1093</v>
      </c>
      <c r="D83" s="16" t="s">
        <v>1094</v>
      </c>
      <c r="E83" s="16" t="s">
        <v>24</v>
      </c>
      <c r="F83" s="16" t="s">
        <v>223</v>
      </c>
      <c r="G83" s="14" t="str">
        <f>VLOOKUP(D83,'[1]CFETS-CGT全量-英文版'!$E:$I,4,0)</f>
        <v>2024</v>
      </c>
      <c r="H83" s="17">
        <f>VLOOKUP(D83,'[1]CFETS-CGT全量-英文版'!$E:$I,5,0)</f>
        <v>10</v>
      </c>
      <c r="I83" s="16" t="s">
        <v>26</v>
      </c>
      <c r="J83" s="16" t="s">
        <v>27</v>
      </c>
    </row>
    <row r="84" ht="13" spans="1:10">
      <c r="A84" s="14">
        <v>81</v>
      </c>
      <c r="B84" s="15" t="s">
        <v>1095</v>
      </c>
      <c r="C84" s="14" t="s">
        <v>1096</v>
      </c>
      <c r="D84" s="16" t="s">
        <v>1097</v>
      </c>
      <c r="E84" s="16" t="s">
        <v>24</v>
      </c>
      <c r="F84" s="16" t="s">
        <v>1065</v>
      </c>
      <c r="G84" s="14" t="str">
        <f>VLOOKUP(D84,'[1]CFETS-CGT全量-英文版'!$E:$I,4,0)</f>
        <v>2024</v>
      </c>
      <c r="H84" s="17">
        <f>VLOOKUP(D84,'[1]CFETS-CGT全量-英文版'!$E:$I,5,0)</f>
        <v>5</v>
      </c>
      <c r="I84" s="16" t="s">
        <v>26</v>
      </c>
      <c r="J84" s="16" t="s">
        <v>27</v>
      </c>
    </row>
    <row r="85" ht="13" spans="1:10">
      <c r="A85" s="14">
        <v>82</v>
      </c>
      <c r="B85" s="15" t="s">
        <v>1098</v>
      </c>
      <c r="C85" s="14" t="s">
        <v>1099</v>
      </c>
      <c r="D85" s="16" t="s">
        <v>1100</v>
      </c>
      <c r="E85" s="16" t="s">
        <v>194</v>
      </c>
      <c r="F85" s="16" t="s">
        <v>1101</v>
      </c>
      <c r="G85" s="14" t="str">
        <f>VLOOKUP(D85,'[1]CFETS-CGT全量-英文版'!$E:$I,4,0)</f>
        <v>2024</v>
      </c>
      <c r="H85" s="17">
        <f>VLOOKUP(D85,'[1]CFETS-CGT全量-英文版'!$E:$I,5,0)</f>
        <v>100</v>
      </c>
      <c r="I85" s="16" t="s">
        <v>26</v>
      </c>
      <c r="J85" s="16" t="s">
        <v>27</v>
      </c>
    </row>
    <row r="86" ht="13" spans="1:10">
      <c r="A86" s="14">
        <v>83</v>
      </c>
      <c r="B86" s="15" t="s">
        <v>1102</v>
      </c>
      <c r="C86" s="14" t="s">
        <v>1103</v>
      </c>
      <c r="D86" s="16" t="s">
        <v>1104</v>
      </c>
      <c r="E86" s="16" t="s">
        <v>24</v>
      </c>
      <c r="F86" s="16" t="s">
        <v>1105</v>
      </c>
      <c r="G86" s="14" t="str">
        <f>VLOOKUP(D86,'[1]CFETS-CGT全量-英文版'!$E:$I,4,0)</f>
        <v>2024</v>
      </c>
      <c r="H86" s="17">
        <f>VLOOKUP(D86,'[1]CFETS-CGT全量-英文版'!$E:$I,5,0)</f>
        <v>1.75</v>
      </c>
      <c r="I86" s="16" t="s">
        <v>26</v>
      </c>
      <c r="J86" s="16" t="s">
        <v>27</v>
      </c>
    </row>
    <row r="87" ht="13" spans="1:10">
      <c r="A87" s="14">
        <v>84</v>
      </c>
      <c r="B87" s="15" t="s">
        <v>1106</v>
      </c>
      <c r="C87" s="14" t="s">
        <v>1107</v>
      </c>
      <c r="D87" s="16" t="s">
        <v>1108</v>
      </c>
      <c r="E87" s="16" t="s">
        <v>24</v>
      </c>
      <c r="F87" s="16" t="s">
        <v>162</v>
      </c>
      <c r="G87" s="14" t="str">
        <f>VLOOKUP(D87,'[1]CFETS-CGT全量-英文版'!$E:$I,4,0)</f>
        <v>2024</v>
      </c>
      <c r="H87" s="17">
        <f>VLOOKUP(D87,'[1]CFETS-CGT全量-英文版'!$E:$I,5,0)</f>
        <v>5</v>
      </c>
      <c r="I87" s="16" t="s">
        <v>26</v>
      </c>
      <c r="J87" s="16" t="s">
        <v>27</v>
      </c>
    </row>
    <row r="88" ht="13" spans="1:10">
      <c r="A88" s="14">
        <v>85</v>
      </c>
      <c r="B88" s="15" t="s">
        <v>1109</v>
      </c>
      <c r="C88" s="14" t="s">
        <v>1110</v>
      </c>
      <c r="D88" s="16" t="s">
        <v>1111</v>
      </c>
      <c r="E88" s="16" t="s">
        <v>24</v>
      </c>
      <c r="F88" s="16" t="s">
        <v>1112</v>
      </c>
      <c r="G88" s="14" t="str">
        <f>VLOOKUP(D88,'[1]CFETS-CGT全量-英文版'!$E:$I,4,0)</f>
        <v>2024</v>
      </c>
      <c r="H88" s="17">
        <f>VLOOKUP(D88,'[1]CFETS-CGT全量-英文版'!$E:$I,5,0)</f>
        <v>5</v>
      </c>
      <c r="I88" s="16" t="s">
        <v>26</v>
      </c>
      <c r="J88" s="16" t="s">
        <v>27</v>
      </c>
    </row>
    <row r="89" ht="13" spans="1:10">
      <c r="A89" s="14">
        <v>86</v>
      </c>
      <c r="B89" s="15" t="s">
        <v>1113</v>
      </c>
      <c r="C89" s="14" t="s">
        <v>1114</v>
      </c>
      <c r="D89" s="16" t="s">
        <v>1115</v>
      </c>
      <c r="E89" s="16" t="s">
        <v>24</v>
      </c>
      <c r="F89" s="16" t="s">
        <v>399</v>
      </c>
      <c r="G89" s="14" t="str">
        <f>VLOOKUP(D89,'[1]CFETS-CGT全量-英文版'!$E:$I,4,0)</f>
        <v>2024</v>
      </c>
      <c r="H89" s="17">
        <f>VLOOKUP(D89,'[1]CFETS-CGT全量-英文版'!$E:$I,5,0)</f>
        <v>3</v>
      </c>
      <c r="I89" s="16" t="s">
        <v>26</v>
      </c>
      <c r="J89" s="16" t="s">
        <v>27</v>
      </c>
    </row>
    <row r="90" ht="13" spans="1:10">
      <c r="A90" s="14">
        <v>87</v>
      </c>
      <c r="B90" s="15" t="s">
        <v>1116</v>
      </c>
      <c r="C90" s="14" t="s">
        <v>1117</v>
      </c>
      <c r="D90" s="16" t="s">
        <v>1118</v>
      </c>
      <c r="E90" s="16" t="s">
        <v>24</v>
      </c>
      <c r="F90" s="16" t="s">
        <v>957</v>
      </c>
      <c r="G90" s="14" t="str">
        <f>VLOOKUP(D90,'[1]CFETS-CGT全量-英文版'!$E:$I,4,0)</f>
        <v>2024</v>
      </c>
      <c r="H90" s="17">
        <f>VLOOKUP(D90,'[1]CFETS-CGT全量-英文版'!$E:$I,5,0)</f>
        <v>5</v>
      </c>
      <c r="I90" s="16" t="s">
        <v>26</v>
      </c>
      <c r="J90" s="16" t="s">
        <v>27</v>
      </c>
    </row>
    <row r="91" ht="13" spans="1:10">
      <c r="A91" s="14">
        <v>88</v>
      </c>
      <c r="B91" s="15" t="s">
        <v>1119</v>
      </c>
      <c r="C91" s="14" t="s">
        <v>1120</v>
      </c>
      <c r="D91" s="16" t="s">
        <v>1121</v>
      </c>
      <c r="E91" s="16" t="s">
        <v>24</v>
      </c>
      <c r="F91" s="16" t="s">
        <v>223</v>
      </c>
      <c r="G91" s="14" t="str">
        <f>VLOOKUP(D91,'[1]CFETS-CGT全量-英文版'!$E:$I,4,0)</f>
        <v>2024</v>
      </c>
      <c r="H91" s="17">
        <f>VLOOKUP(D91,'[1]CFETS-CGT全量-英文版'!$E:$I,5,0)</f>
        <v>10</v>
      </c>
      <c r="I91" s="16" t="s">
        <v>26</v>
      </c>
      <c r="J91" s="16" t="s">
        <v>27</v>
      </c>
    </row>
    <row r="92" ht="13" spans="1:10">
      <c r="A92" s="14">
        <v>89</v>
      </c>
      <c r="B92" s="15" t="s">
        <v>1122</v>
      </c>
      <c r="C92" s="14" t="s">
        <v>1123</v>
      </c>
      <c r="D92" s="16" t="s">
        <v>1124</v>
      </c>
      <c r="E92" s="16" t="s">
        <v>24</v>
      </c>
      <c r="F92" s="16" t="s">
        <v>341</v>
      </c>
      <c r="G92" s="14" t="str">
        <f>VLOOKUP(D92,'[1]CFETS-CGT全量-英文版'!$E:$I,4,0)</f>
        <v>2024</v>
      </c>
      <c r="H92" s="17">
        <f>VLOOKUP(D92,'[1]CFETS-CGT全量-英文版'!$E:$I,5,0)</f>
        <v>16.45</v>
      </c>
      <c r="I92" s="16" t="s">
        <v>26</v>
      </c>
      <c r="J92" s="16" t="s">
        <v>27</v>
      </c>
    </row>
    <row r="93" ht="13" spans="1:10">
      <c r="A93" s="14">
        <v>90</v>
      </c>
      <c r="B93" s="15" t="s">
        <v>1125</v>
      </c>
      <c r="C93" s="14" t="s">
        <v>1126</v>
      </c>
      <c r="D93" s="16" t="s">
        <v>1127</v>
      </c>
      <c r="E93" s="16" t="s">
        <v>24</v>
      </c>
      <c r="F93" s="16" t="s">
        <v>91</v>
      </c>
      <c r="G93" s="14" t="str">
        <f>VLOOKUP(D93,'[1]CFETS-CGT全量-英文版'!$E:$I,4,0)</f>
        <v>2024</v>
      </c>
      <c r="H93" s="17">
        <f>VLOOKUP(D93,'[1]CFETS-CGT全量-英文版'!$E:$I,5,0)</f>
        <v>20</v>
      </c>
      <c r="I93" s="16" t="s">
        <v>26</v>
      </c>
      <c r="J93" s="16" t="s">
        <v>27</v>
      </c>
    </row>
    <row r="94" ht="13" spans="1:10">
      <c r="A94" s="14">
        <v>91</v>
      </c>
      <c r="B94" s="15" t="s">
        <v>1128</v>
      </c>
      <c r="C94" s="14" t="s">
        <v>1129</v>
      </c>
      <c r="D94" s="16" t="s">
        <v>1130</v>
      </c>
      <c r="E94" s="16" t="s">
        <v>24</v>
      </c>
      <c r="F94" s="16" t="s">
        <v>49</v>
      </c>
      <c r="G94" s="14" t="str">
        <f>VLOOKUP(D94,'[1]CFETS-CGT全量-英文版'!$E:$I,4,0)</f>
        <v>2024</v>
      </c>
      <c r="H94" s="17">
        <f>VLOOKUP(D94,'[1]CFETS-CGT全量-英文版'!$E:$I,5,0)</f>
        <v>10</v>
      </c>
      <c r="I94" s="16" t="s">
        <v>26</v>
      </c>
      <c r="J94" s="16" t="s">
        <v>27</v>
      </c>
    </row>
    <row r="95" ht="13" spans="1:10">
      <c r="A95" s="14">
        <v>92</v>
      </c>
      <c r="B95" s="15" t="s">
        <v>1131</v>
      </c>
      <c r="C95" s="14" t="s">
        <v>1132</v>
      </c>
      <c r="D95" s="16" t="s">
        <v>1133</v>
      </c>
      <c r="E95" s="16" t="s">
        <v>24</v>
      </c>
      <c r="F95" s="16" t="s">
        <v>1065</v>
      </c>
      <c r="G95" s="14" t="str">
        <f>VLOOKUP(D95,'[1]CFETS-CGT全量-英文版'!$E:$I,4,0)</f>
        <v>2024</v>
      </c>
      <c r="H95" s="17">
        <f>VLOOKUP(D95,'[1]CFETS-CGT全量-英文版'!$E:$I,5,0)</f>
        <v>5</v>
      </c>
      <c r="I95" s="16" t="s">
        <v>26</v>
      </c>
      <c r="J95" s="16" t="s">
        <v>27</v>
      </c>
    </row>
    <row r="96" ht="13" spans="1:10">
      <c r="A96" s="14">
        <v>93</v>
      </c>
      <c r="B96" s="15" t="s">
        <v>1134</v>
      </c>
      <c r="C96" s="14" t="s">
        <v>1135</v>
      </c>
      <c r="D96" s="16" t="s">
        <v>1136</v>
      </c>
      <c r="E96" s="16" t="s">
        <v>24</v>
      </c>
      <c r="F96" s="16" t="s">
        <v>1137</v>
      </c>
      <c r="G96" s="14" t="str">
        <f>VLOOKUP(D96,'[1]CFETS-CGT全量-英文版'!$E:$I,4,0)</f>
        <v>2024</v>
      </c>
      <c r="H96" s="17">
        <f>VLOOKUP(D96,'[1]CFETS-CGT全量-英文版'!$E:$I,5,0)</f>
        <v>25</v>
      </c>
      <c r="I96" s="16" t="s">
        <v>26</v>
      </c>
      <c r="J96" s="16" t="s">
        <v>27</v>
      </c>
    </row>
    <row r="97" ht="13" spans="1:10">
      <c r="A97" s="14">
        <v>94</v>
      </c>
      <c r="B97" s="15" t="s">
        <v>1138</v>
      </c>
      <c r="C97" s="14" t="s">
        <v>1139</v>
      </c>
      <c r="D97" s="16" t="s">
        <v>1140</v>
      </c>
      <c r="E97" s="16" t="s">
        <v>24</v>
      </c>
      <c r="F97" s="16" t="s">
        <v>1141</v>
      </c>
      <c r="G97" s="14" t="str">
        <f>VLOOKUP(D97,'[1]CFETS-CGT全量-英文版'!$E:$I,4,0)</f>
        <v>2024</v>
      </c>
      <c r="H97" s="17">
        <f>VLOOKUP(D97,'[1]CFETS-CGT全量-英文版'!$E:$I,5,0)</f>
        <v>5</v>
      </c>
      <c r="I97" s="16" t="s">
        <v>26</v>
      </c>
      <c r="J97" s="16" t="s">
        <v>27</v>
      </c>
    </row>
    <row r="98" ht="13" spans="1:10">
      <c r="A98" s="14">
        <v>95</v>
      </c>
      <c r="B98" s="15" t="s">
        <v>1142</v>
      </c>
      <c r="C98" s="14" t="s">
        <v>1143</v>
      </c>
      <c r="D98" s="16" t="s">
        <v>1144</v>
      </c>
      <c r="E98" s="16" t="s">
        <v>24</v>
      </c>
      <c r="F98" s="16" t="s">
        <v>1145</v>
      </c>
      <c r="G98" s="14" t="str">
        <f>VLOOKUP(D98,'[1]CFETS-CGT全量-英文版'!$E:$I,4,0)</f>
        <v>2024</v>
      </c>
      <c r="H98" s="17">
        <f>VLOOKUP(D98,'[1]CFETS-CGT全量-英文版'!$E:$I,5,0)</f>
        <v>5</v>
      </c>
      <c r="I98" s="16" t="s">
        <v>26</v>
      </c>
      <c r="J98" s="16" t="s">
        <v>27</v>
      </c>
    </row>
    <row r="99" ht="13" spans="1:10">
      <c r="A99" s="14">
        <v>96</v>
      </c>
      <c r="B99" s="15" t="s">
        <v>1146</v>
      </c>
      <c r="C99" s="14" t="s">
        <v>1147</v>
      </c>
      <c r="D99" s="16" t="s">
        <v>1148</v>
      </c>
      <c r="E99" s="16" t="s">
        <v>24</v>
      </c>
      <c r="F99" s="16" t="s">
        <v>1049</v>
      </c>
      <c r="G99" s="14" t="str">
        <f>VLOOKUP(D99,'[1]CFETS-CGT全量-英文版'!$E:$I,4,0)</f>
        <v>2024</v>
      </c>
      <c r="H99" s="17">
        <f>VLOOKUP(D99,'[1]CFETS-CGT全量-英文版'!$E:$I,5,0)</f>
        <v>2.1</v>
      </c>
      <c r="I99" s="16" t="s">
        <v>26</v>
      </c>
      <c r="J99" s="16" t="s">
        <v>27</v>
      </c>
    </row>
    <row r="100" ht="13" spans="1:10">
      <c r="A100" s="14">
        <v>97</v>
      </c>
      <c r="B100" s="15" t="s">
        <v>1149</v>
      </c>
      <c r="C100" s="14" t="s">
        <v>1150</v>
      </c>
      <c r="D100" s="16" t="s">
        <v>1151</v>
      </c>
      <c r="E100" s="16" t="s">
        <v>24</v>
      </c>
      <c r="F100" s="16" t="s">
        <v>1152</v>
      </c>
      <c r="G100" s="14" t="str">
        <f>VLOOKUP(D100,'[1]CFETS-CGT全量-英文版'!$E:$I,4,0)</f>
        <v>2024</v>
      </c>
      <c r="H100" s="17">
        <f>VLOOKUP(D100,'[1]CFETS-CGT全量-英文版'!$E:$I,5,0)</f>
        <v>15</v>
      </c>
      <c r="I100" s="16" t="s">
        <v>26</v>
      </c>
      <c r="J100" s="16" t="s">
        <v>27</v>
      </c>
    </row>
    <row r="101" ht="13" spans="1:10">
      <c r="A101" s="14">
        <v>98</v>
      </c>
      <c r="B101" s="15" t="s">
        <v>1153</v>
      </c>
      <c r="C101" s="14" t="s">
        <v>1154</v>
      </c>
      <c r="D101" s="16" t="s">
        <v>1155</v>
      </c>
      <c r="E101" s="16" t="s">
        <v>24</v>
      </c>
      <c r="F101" s="16" t="s">
        <v>396</v>
      </c>
      <c r="G101" s="14" t="str">
        <f>VLOOKUP(D101,'[1]CFETS-CGT全量-英文版'!$E:$I,4,0)</f>
        <v>2024</v>
      </c>
      <c r="H101" s="17">
        <f>VLOOKUP(D101,'[1]CFETS-CGT全量-英文版'!$E:$I,5,0)</f>
        <v>6</v>
      </c>
      <c r="I101" s="16" t="s">
        <v>26</v>
      </c>
      <c r="J101" s="16" t="s">
        <v>27</v>
      </c>
    </row>
    <row r="102" ht="13" spans="1:10">
      <c r="A102" s="14">
        <v>99</v>
      </c>
      <c r="B102" s="15" t="s">
        <v>1156</v>
      </c>
      <c r="C102" s="14" t="s">
        <v>1157</v>
      </c>
      <c r="D102" s="16" t="s">
        <v>1158</v>
      </c>
      <c r="E102" s="16" t="s">
        <v>24</v>
      </c>
      <c r="F102" s="16" t="s">
        <v>1152</v>
      </c>
      <c r="G102" s="14" t="str">
        <f>VLOOKUP(D102,'[1]CFETS-CGT全量-英文版'!$E:$I,4,0)</f>
        <v>2024</v>
      </c>
      <c r="H102" s="17">
        <f>VLOOKUP(D102,'[1]CFETS-CGT全量-英文版'!$E:$I,5,0)</f>
        <v>15</v>
      </c>
      <c r="I102" s="16" t="s">
        <v>26</v>
      </c>
      <c r="J102" s="16" t="s">
        <v>27</v>
      </c>
    </row>
    <row r="103" ht="13" spans="1:10">
      <c r="A103" s="14">
        <v>100</v>
      </c>
      <c r="B103" s="15" t="s">
        <v>1159</v>
      </c>
      <c r="C103" s="14" t="s">
        <v>1160</v>
      </c>
      <c r="D103" s="16" t="s">
        <v>1161</v>
      </c>
      <c r="E103" s="16" t="s">
        <v>24</v>
      </c>
      <c r="F103" s="16" t="s">
        <v>91</v>
      </c>
      <c r="G103" s="14">
        <f>VLOOKUP(D103,'[1]CFETS-CGT全量-英文版'!$E:$I,4,0)</f>
        <v>2024</v>
      </c>
      <c r="H103" s="17">
        <f>VLOOKUP(D103,'[1]CFETS-CGT全量-英文版'!$E:$I,5,0)</f>
        <v>20</v>
      </c>
      <c r="I103" s="16" t="s">
        <v>26</v>
      </c>
      <c r="J103" s="16" t="s">
        <v>27</v>
      </c>
    </row>
    <row r="104" ht="13" spans="1:10">
      <c r="A104" s="14">
        <v>101</v>
      </c>
      <c r="B104" s="15" t="s">
        <v>1162</v>
      </c>
      <c r="C104" s="14" t="s">
        <v>1163</v>
      </c>
      <c r="D104" s="16" t="s">
        <v>1164</v>
      </c>
      <c r="E104" s="16" t="s">
        <v>24</v>
      </c>
      <c r="F104" s="16" t="s">
        <v>1165</v>
      </c>
      <c r="G104" s="14">
        <f>VLOOKUP(D104,'[1]CFETS-CGT全量-英文版'!$E:$I,4,0)</f>
        <v>2024</v>
      </c>
      <c r="H104" s="17">
        <f>VLOOKUP(D104,'[1]CFETS-CGT全量-英文版'!$E:$I,5,0)</f>
        <v>3</v>
      </c>
      <c r="I104" s="16" t="s">
        <v>26</v>
      </c>
      <c r="J104" s="16" t="s">
        <v>27</v>
      </c>
    </row>
    <row r="105" ht="13" spans="1:10">
      <c r="A105" s="14">
        <v>102</v>
      </c>
      <c r="B105" s="15" t="s">
        <v>1166</v>
      </c>
      <c r="C105" s="14" t="s">
        <v>1167</v>
      </c>
      <c r="D105" s="16" t="s">
        <v>1168</v>
      </c>
      <c r="E105" s="16" t="s">
        <v>194</v>
      </c>
      <c r="F105" s="16" t="s">
        <v>1169</v>
      </c>
      <c r="G105" s="14">
        <f>VLOOKUP(D105,'[1]CFETS-CGT全量-英文版'!$E:$I,4,0)</f>
        <v>2024</v>
      </c>
      <c r="H105" s="17">
        <f>VLOOKUP(D105,'[1]CFETS-CGT全量-英文版'!$E:$I,5,0)</f>
        <v>50</v>
      </c>
      <c r="I105" s="16" t="s">
        <v>26</v>
      </c>
      <c r="J105" s="16" t="s">
        <v>27</v>
      </c>
    </row>
    <row r="106" ht="13" spans="1:10">
      <c r="A106" s="14">
        <v>103</v>
      </c>
      <c r="B106" s="15" t="s">
        <v>1170</v>
      </c>
      <c r="C106" s="14" t="s">
        <v>1171</v>
      </c>
      <c r="D106" s="16" t="s">
        <v>1172</v>
      </c>
      <c r="E106" s="16" t="s">
        <v>194</v>
      </c>
      <c r="F106" s="16" t="s">
        <v>1081</v>
      </c>
      <c r="G106" s="14">
        <f>VLOOKUP(D106,'[1]CFETS-CGT全量-英文版'!$E:$I,4,0)</f>
        <v>2024</v>
      </c>
      <c r="H106" s="17">
        <f>VLOOKUP(D106,'[1]CFETS-CGT全量-英文版'!$E:$I,5,0)</f>
        <v>15</v>
      </c>
      <c r="I106" s="16" t="s">
        <v>26</v>
      </c>
      <c r="J106" s="16" t="s">
        <v>27</v>
      </c>
    </row>
    <row r="107" ht="13" spans="1:10">
      <c r="A107" s="14">
        <v>104</v>
      </c>
      <c r="B107" s="15" t="s">
        <v>1173</v>
      </c>
      <c r="C107" s="14" t="s">
        <v>1174</v>
      </c>
      <c r="D107" s="16" t="s">
        <v>1175</v>
      </c>
      <c r="E107" s="16" t="s">
        <v>24</v>
      </c>
      <c r="F107" s="16" t="s">
        <v>1176</v>
      </c>
      <c r="G107" s="14">
        <f>VLOOKUP(D107,'[1]CFETS-CGT全量-英文版'!$E:$I,4,0)</f>
        <v>2024</v>
      </c>
      <c r="H107" s="17">
        <f>VLOOKUP(D107,'[1]CFETS-CGT全量-英文版'!$E:$I,5,0)</f>
        <v>5</v>
      </c>
      <c r="I107" s="16" t="s">
        <v>26</v>
      </c>
      <c r="J107" s="16" t="s">
        <v>27</v>
      </c>
    </row>
    <row r="108" ht="13" spans="1:10">
      <c r="A108" s="14">
        <v>105</v>
      </c>
      <c r="B108" s="15" t="s">
        <v>1177</v>
      </c>
      <c r="C108" s="14" t="s">
        <v>1178</v>
      </c>
      <c r="D108" s="16" t="s">
        <v>1179</v>
      </c>
      <c r="E108" s="16" t="s">
        <v>24</v>
      </c>
      <c r="F108" s="16" t="s">
        <v>204</v>
      </c>
      <c r="G108" s="14">
        <f>VLOOKUP(D108,'[1]CFETS-CGT全量-英文版'!$E:$I,4,0)</f>
        <v>2024</v>
      </c>
      <c r="H108" s="17">
        <f>VLOOKUP(D108,'[1]CFETS-CGT全量-英文版'!$E:$I,5,0)</f>
        <v>20</v>
      </c>
      <c r="I108" s="16" t="s">
        <v>26</v>
      </c>
      <c r="J108" s="16" t="s">
        <v>27</v>
      </c>
    </row>
    <row r="109" ht="13" spans="1:10">
      <c r="A109" s="14">
        <v>106</v>
      </c>
      <c r="B109" s="15" t="s">
        <v>1180</v>
      </c>
      <c r="C109" s="14" t="s">
        <v>1181</v>
      </c>
      <c r="D109" s="16" t="s">
        <v>1182</v>
      </c>
      <c r="E109" s="16" t="s">
        <v>24</v>
      </c>
      <c r="F109" s="16" t="s">
        <v>209</v>
      </c>
      <c r="G109" s="14" t="str">
        <f>VLOOKUP(D109,'[1]CFETS-CGT全量-英文版'!$E:$I,4,0)</f>
        <v>2022</v>
      </c>
      <c r="H109" s="17">
        <f>VLOOKUP(D109,'[1]CFETS-CGT全量-英文版'!$E:$I,5,0)</f>
        <v>10</v>
      </c>
      <c r="I109" s="16" t="s">
        <v>26</v>
      </c>
      <c r="J109" s="16" t="s">
        <v>27</v>
      </c>
    </row>
    <row r="110" ht="13" spans="1:10">
      <c r="A110" s="14">
        <v>107</v>
      </c>
      <c r="B110" s="15" t="s">
        <v>1183</v>
      </c>
      <c r="C110" s="14" t="s">
        <v>1184</v>
      </c>
      <c r="D110" s="16" t="s">
        <v>1185</v>
      </c>
      <c r="E110" s="16" t="s">
        <v>24</v>
      </c>
      <c r="F110" s="16" t="s">
        <v>356</v>
      </c>
      <c r="G110" s="14" t="str">
        <f>VLOOKUP(D110,'[1]CFETS-CGT全量-英文版'!$E:$I,4,0)</f>
        <v>2024</v>
      </c>
      <c r="H110" s="17">
        <f>VLOOKUP(D110,'[1]CFETS-CGT全量-英文版'!$E:$I,5,0)</f>
        <v>7</v>
      </c>
      <c r="I110" s="16" t="s">
        <v>26</v>
      </c>
      <c r="J110" s="16" t="s">
        <v>27</v>
      </c>
    </row>
    <row r="111" ht="13" spans="1:10">
      <c r="A111" s="14">
        <v>108</v>
      </c>
      <c r="B111" s="15" t="s">
        <v>1186</v>
      </c>
      <c r="C111" s="14" t="s">
        <v>1187</v>
      </c>
      <c r="D111" s="16" t="s">
        <v>1188</v>
      </c>
      <c r="E111" s="16" t="s">
        <v>24</v>
      </c>
      <c r="F111" s="16" t="s">
        <v>1065</v>
      </c>
      <c r="G111" s="14" t="str">
        <f>VLOOKUP(D111,'[1]CFETS-CGT全量-英文版'!$E:$I,4,0)</f>
        <v>2024</v>
      </c>
      <c r="H111" s="17">
        <f>VLOOKUP(D111,'[1]CFETS-CGT全量-英文版'!$E:$I,5,0)</f>
        <v>5</v>
      </c>
      <c r="I111" s="16" t="s">
        <v>26</v>
      </c>
      <c r="J111" s="16" t="s">
        <v>27</v>
      </c>
    </row>
    <row r="112" ht="13" spans="1:10">
      <c r="A112" s="14">
        <v>109</v>
      </c>
      <c r="B112" s="15" t="s">
        <v>1189</v>
      </c>
      <c r="C112" s="14" t="s">
        <v>1190</v>
      </c>
      <c r="D112" s="16" t="s">
        <v>1191</v>
      </c>
      <c r="E112" s="16" t="s">
        <v>24</v>
      </c>
      <c r="F112" s="16" t="s">
        <v>162</v>
      </c>
      <c r="G112" s="14" t="str">
        <f>VLOOKUP(D112,'[1]CFETS-CGT全量-英文版'!$E:$I,4,0)</f>
        <v>2024</v>
      </c>
      <c r="H112" s="17">
        <f>VLOOKUP(D112,'[1]CFETS-CGT全量-英文版'!$E:$I,5,0)</f>
        <v>5</v>
      </c>
      <c r="I112" s="16" t="s">
        <v>26</v>
      </c>
      <c r="J112" s="16" t="s">
        <v>27</v>
      </c>
    </row>
    <row r="113" ht="13" spans="1:10">
      <c r="A113" s="14">
        <v>110</v>
      </c>
      <c r="B113" s="15" t="s">
        <v>1192</v>
      </c>
      <c r="C113" s="14" t="s">
        <v>1193</v>
      </c>
      <c r="D113" s="16" t="s">
        <v>1194</v>
      </c>
      <c r="E113" s="16" t="s">
        <v>194</v>
      </c>
      <c r="F113" s="16" t="s">
        <v>1195</v>
      </c>
      <c r="G113" s="14" t="str">
        <f>VLOOKUP(D113,'[1]CFETS-CGT全量-英文版'!$E:$I,4,0)</f>
        <v>2024</v>
      </c>
      <c r="H113" s="17">
        <f>VLOOKUP(D113,'[1]CFETS-CGT全量-英文版'!$E:$I,5,0)</f>
        <v>15</v>
      </c>
      <c r="I113" s="16" t="s">
        <v>26</v>
      </c>
      <c r="J113" s="16" t="s">
        <v>27</v>
      </c>
    </row>
    <row r="114" ht="13" spans="1:10">
      <c r="A114" s="14">
        <v>111</v>
      </c>
      <c r="B114" s="15" t="s">
        <v>1196</v>
      </c>
      <c r="C114" s="14" t="s">
        <v>1197</v>
      </c>
      <c r="D114" s="16" t="s">
        <v>1198</v>
      </c>
      <c r="E114" s="16" t="s">
        <v>24</v>
      </c>
      <c r="F114" s="16" t="s">
        <v>366</v>
      </c>
      <c r="G114" s="14" t="str">
        <f>VLOOKUP(D114,'[1]CFETS-CGT全量-英文版'!$E:$I,4,0)</f>
        <v>2024</v>
      </c>
      <c r="H114" s="17">
        <f>VLOOKUP(D114,'[1]CFETS-CGT全量-英文版'!$E:$I,5,0)</f>
        <v>12</v>
      </c>
      <c r="I114" s="16" t="s">
        <v>26</v>
      </c>
      <c r="J114" s="16" t="s">
        <v>27</v>
      </c>
    </row>
    <row r="115" ht="13" spans="1:10">
      <c r="A115" s="14">
        <v>112</v>
      </c>
      <c r="B115" s="15" t="s">
        <v>1199</v>
      </c>
      <c r="C115" s="14" t="s">
        <v>1200</v>
      </c>
      <c r="D115" s="16" t="s">
        <v>1201</v>
      </c>
      <c r="E115" s="16" t="s">
        <v>24</v>
      </c>
      <c r="F115" s="16" t="s">
        <v>1202</v>
      </c>
      <c r="G115" s="14" t="str">
        <f>VLOOKUP(D115,'[1]CFETS-CGT全量-英文版'!$E:$I,4,0)</f>
        <v>2024</v>
      </c>
      <c r="H115" s="17">
        <f>VLOOKUP(D115,'[1]CFETS-CGT全量-英文版'!$E:$I,5,0)</f>
        <v>5</v>
      </c>
      <c r="I115" s="16" t="s">
        <v>26</v>
      </c>
      <c r="J115" s="16" t="s">
        <v>27</v>
      </c>
    </row>
    <row r="116" ht="13" spans="1:10">
      <c r="A116" s="14">
        <v>113</v>
      </c>
      <c r="B116" s="15" t="s">
        <v>1203</v>
      </c>
      <c r="C116" s="14" t="s">
        <v>1204</v>
      </c>
      <c r="D116" s="16" t="s">
        <v>1205</v>
      </c>
      <c r="E116" s="16" t="s">
        <v>24</v>
      </c>
      <c r="F116" s="16" t="s">
        <v>1202</v>
      </c>
      <c r="G116" s="14" t="str">
        <f>VLOOKUP(D116,'[1]CFETS-CGT全量-英文版'!$E:$I,4,0)</f>
        <v>2024</v>
      </c>
      <c r="H116" s="17">
        <f>VLOOKUP(D116,'[1]CFETS-CGT全量-英文版'!$E:$I,5,0)</f>
        <v>7</v>
      </c>
      <c r="I116" s="16" t="s">
        <v>26</v>
      </c>
      <c r="J116" s="16" t="s">
        <v>27</v>
      </c>
    </row>
    <row r="117" ht="13" spans="1:10">
      <c r="A117" s="14">
        <v>114</v>
      </c>
      <c r="B117" s="15" t="s">
        <v>1206</v>
      </c>
      <c r="C117" s="14" t="s">
        <v>1207</v>
      </c>
      <c r="D117" s="16" t="s">
        <v>1208</v>
      </c>
      <c r="E117" s="16" t="s">
        <v>24</v>
      </c>
      <c r="F117" s="16" t="s">
        <v>1209</v>
      </c>
      <c r="G117" s="14" t="str">
        <f>VLOOKUP(D117,'[1]CFETS-CGT全量-英文版'!$E:$I,4,0)</f>
        <v>2024</v>
      </c>
      <c r="H117" s="17">
        <f>VLOOKUP(D117,'[1]CFETS-CGT全量-英文版'!$E:$I,5,0)</f>
        <v>3</v>
      </c>
      <c r="I117" s="16" t="s">
        <v>26</v>
      </c>
      <c r="J117" s="16" t="s">
        <v>27</v>
      </c>
    </row>
    <row r="118" ht="13" spans="1:10">
      <c r="A118" s="14">
        <v>115</v>
      </c>
      <c r="B118" s="15" t="s">
        <v>1210</v>
      </c>
      <c r="C118" s="14" t="s">
        <v>1211</v>
      </c>
      <c r="D118" s="16" t="s">
        <v>1212</v>
      </c>
      <c r="E118" s="16" t="s">
        <v>194</v>
      </c>
      <c r="F118" s="16" t="s">
        <v>1213</v>
      </c>
      <c r="G118" s="14" t="str">
        <f>VLOOKUP(D118,'[1]CFETS-CGT全量-英文版'!$E:$I,4,0)</f>
        <v>2022</v>
      </c>
      <c r="H118" s="17">
        <f>VLOOKUP(D118,'[1]CFETS-CGT全量-英文版'!$E:$I,5,0)</f>
        <v>150</v>
      </c>
      <c r="I118" s="16" t="s">
        <v>26</v>
      </c>
      <c r="J118" s="16" t="s">
        <v>27</v>
      </c>
    </row>
    <row r="119" ht="13" spans="1:10">
      <c r="A119" s="14">
        <v>116</v>
      </c>
      <c r="B119" s="15" t="s">
        <v>1214</v>
      </c>
      <c r="C119" s="14" t="s">
        <v>1215</v>
      </c>
      <c r="D119" s="16" t="s">
        <v>1216</v>
      </c>
      <c r="E119" s="16" t="s">
        <v>24</v>
      </c>
      <c r="F119" s="16" t="s">
        <v>1065</v>
      </c>
      <c r="G119" s="14" t="str">
        <f>VLOOKUP(D119,'[1]CFETS-CGT全量-英文版'!$E:$I,4,0)</f>
        <v>2024</v>
      </c>
      <c r="H119" s="17">
        <f>VLOOKUP(D119,'[1]CFETS-CGT全量-英文版'!$E:$I,5,0)</f>
        <v>5</v>
      </c>
      <c r="I119" s="16" t="s">
        <v>26</v>
      </c>
      <c r="J119" s="16" t="s">
        <v>27</v>
      </c>
    </row>
    <row r="120" ht="13" spans="1:10">
      <c r="A120" s="14">
        <v>117</v>
      </c>
      <c r="B120" s="15" t="s">
        <v>1217</v>
      </c>
      <c r="C120" s="14" t="s">
        <v>1218</v>
      </c>
      <c r="D120" s="16" t="s">
        <v>1219</v>
      </c>
      <c r="E120" s="16" t="s">
        <v>24</v>
      </c>
      <c r="F120" s="16" t="s">
        <v>1220</v>
      </c>
      <c r="G120" s="14" t="str">
        <f>VLOOKUP(D120,'[1]CFETS-CGT全量-英文版'!$E:$I,4,0)</f>
        <v>2024</v>
      </c>
      <c r="H120" s="17">
        <f>VLOOKUP(D120,'[1]CFETS-CGT全量-英文版'!$E:$I,5,0)</f>
        <v>5</v>
      </c>
      <c r="I120" s="16" t="s">
        <v>26</v>
      </c>
      <c r="J120" s="16" t="s">
        <v>27</v>
      </c>
    </row>
    <row r="121" ht="13" spans="1:10">
      <c r="A121" s="14">
        <v>118</v>
      </c>
      <c r="B121" s="15" t="s">
        <v>1221</v>
      </c>
      <c r="C121" s="14" t="s">
        <v>1222</v>
      </c>
      <c r="D121" s="16" t="s">
        <v>1223</v>
      </c>
      <c r="E121" s="16" t="s">
        <v>24</v>
      </c>
      <c r="F121" s="16" t="s">
        <v>162</v>
      </c>
      <c r="G121" s="14" t="str">
        <f>VLOOKUP(D121,'[1]CFETS-CGT全量-英文版'!$E:$I,4,0)</f>
        <v>2024</v>
      </c>
      <c r="H121" s="17">
        <f>VLOOKUP(D121,'[1]CFETS-CGT全量-英文版'!$E:$I,5,0)</f>
        <v>10</v>
      </c>
      <c r="I121" s="16" t="s">
        <v>26</v>
      </c>
      <c r="J121" s="16" t="s">
        <v>27</v>
      </c>
    </row>
    <row r="122" ht="13" spans="1:10">
      <c r="A122" s="14">
        <v>119</v>
      </c>
      <c r="B122" s="15" t="s">
        <v>1224</v>
      </c>
      <c r="C122" s="14" t="s">
        <v>1225</v>
      </c>
      <c r="D122" s="16" t="s">
        <v>1226</v>
      </c>
      <c r="E122" s="16" t="s">
        <v>24</v>
      </c>
      <c r="F122" s="16" t="s">
        <v>1227</v>
      </c>
      <c r="G122" s="14" t="str">
        <f>VLOOKUP(D122,'[1]CFETS-CGT全量-英文版'!$E:$I,4,0)</f>
        <v>2024</v>
      </c>
      <c r="H122" s="17">
        <f>VLOOKUP(D122,'[1]CFETS-CGT全量-英文版'!$E:$I,5,0)</f>
        <v>3</v>
      </c>
      <c r="I122" s="16" t="s">
        <v>26</v>
      </c>
      <c r="J122" s="16" t="s">
        <v>27</v>
      </c>
    </row>
    <row r="123" ht="13" spans="1:10">
      <c r="A123" s="14">
        <v>120</v>
      </c>
      <c r="B123" s="15" t="s">
        <v>1228</v>
      </c>
      <c r="C123" s="14" t="s">
        <v>1229</v>
      </c>
      <c r="D123" s="16" t="s">
        <v>1230</v>
      </c>
      <c r="E123" s="16" t="s">
        <v>24</v>
      </c>
      <c r="F123" s="16" t="s">
        <v>1231</v>
      </c>
      <c r="G123" s="14" t="str">
        <f>VLOOKUP(D123,'[1]CFETS-CGT全量-英文版'!$E:$I,4,0)</f>
        <v>2024</v>
      </c>
      <c r="H123" s="17">
        <f>VLOOKUP(D123,'[1]CFETS-CGT全量-英文版'!$E:$I,5,0)</f>
        <v>2</v>
      </c>
      <c r="I123" s="16" t="s">
        <v>26</v>
      </c>
      <c r="J123" s="16" t="s">
        <v>27</v>
      </c>
    </row>
    <row r="124" ht="13" spans="1:10">
      <c r="A124" s="14">
        <v>121</v>
      </c>
      <c r="B124" s="15" t="s">
        <v>1232</v>
      </c>
      <c r="C124" s="14" t="s">
        <v>1233</v>
      </c>
      <c r="D124" s="16" t="s">
        <v>1234</v>
      </c>
      <c r="E124" s="16" t="s">
        <v>24</v>
      </c>
      <c r="F124" s="16" t="s">
        <v>148</v>
      </c>
      <c r="G124" s="14" t="str">
        <f>VLOOKUP(D124,'[1]CFETS-CGT全量-英文版'!$E:$I,4,0)</f>
        <v>2024</v>
      </c>
      <c r="H124" s="17">
        <f>VLOOKUP(D124,'[1]CFETS-CGT全量-英文版'!$E:$I,5,0)</f>
        <v>10</v>
      </c>
      <c r="I124" s="16" t="s">
        <v>26</v>
      </c>
      <c r="J124" s="16" t="s">
        <v>27</v>
      </c>
    </row>
    <row r="125" ht="13" spans="1:10">
      <c r="A125" s="14">
        <v>122</v>
      </c>
      <c r="B125" s="15" t="s">
        <v>1235</v>
      </c>
      <c r="C125" s="14" t="s">
        <v>1236</v>
      </c>
      <c r="D125" s="16" t="s">
        <v>1237</v>
      </c>
      <c r="E125" s="16" t="s">
        <v>24</v>
      </c>
      <c r="F125" s="16" t="s">
        <v>124</v>
      </c>
      <c r="G125" s="14" t="str">
        <f>VLOOKUP(D125,'[1]CFETS-CGT全量-英文版'!$E:$I,4,0)</f>
        <v>2024</v>
      </c>
      <c r="H125" s="17">
        <f>VLOOKUP(D125,'[1]CFETS-CGT全量-英文版'!$E:$I,5,0)</f>
        <v>10</v>
      </c>
      <c r="I125" s="16" t="s">
        <v>26</v>
      </c>
      <c r="J125" s="16" t="s">
        <v>27</v>
      </c>
    </row>
    <row r="126" ht="13" spans="1:10">
      <c r="A126" s="14">
        <v>123</v>
      </c>
      <c r="B126" s="15" t="s">
        <v>1238</v>
      </c>
      <c r="C126" s="14" t="s">
        <v>1239</v>
      </c>
      <c r="D126" s="16" t="s">
        <v>1240</v>
      </c>
      <c r="E126" s="16" t="s">
        <v>24</v>
      </c>
      <c r="F126" s="16" t="s">
        <v>1165</v>
      </c>
      <c r="G126" s="14" t="str">
        <f>VLOOKUP(D126,'[1]CFETS-CGT全量-英文版'!$E:$I,4,0)</f>
        <v>2024</v>
      </c>
      <c r="H126" s="17">
        <f>VLOOKUP(D126,'[1]CFETS-CGT全量-英文版'!$E:$I,5,0)</f>
        <v>5</v>
      </c>
      <c r="I126" s="16" t="s">
        <v>26</v>
      </c>
      <c r="J126" s="16" t="s">
        <v>27</v>
      </c>
    </row>
    <row r="127" ht="13" spans="1:10">
      <c r="A127" s="14">
        <v>124</v>
      </c>
      <c r="B127" s="15" t="s">
        <v>1241</v>
      </c>
      <c r="C127" s="14" t="s">
        <v>1242</v>
      </c>
      <c r="D127" s="16" t="s">
        <v>1243</v>
      </c>
      <c r="E127" s="16" t="s">
        <v>24</v>
      </c>
      <c r="F127" s="16" t="s">
        <v>209</v>
      </c>
      <c r="G127" s="14" t="str">
        <f>VLOOKUP(D127,'[1]CFETS-CGT全量-英文版'!$E:$I,4,0)</f>
        <v>2024</v>
      </c>
      <c r="H127" s="17">
        <f>VLOOKUP(D127,'[1]CFETS-CGT全量-英文版'!$E:$I,5,0)</f>
        <v>10</v>
      </c>
      <c r="I127" s="16" t="s">
        <v>26</v>
      </c>
      <c r="J127" s="16" t="s">
        <v>27</v>
      </c>
    </row>
    <row r="128" ht="13" spans="1:10">
      <c r="A128" s="14">
        <v>125</v>
      </c>
      <c r="B128" s="15" t="s">
        <v>1244</v>
      </c>
      <c r="C128" s="14" t="s">
        <v>1245</v>
      </c>
      <c r="D128" s="16" t="s">
        <v>1246</v>
      </c>
      <c r="E128" s="16" t="s">
        <v>24</v>
      </c>
      <c r="F128" s="16" t="s">
        <v>293</v>
      </c>
      <c r="G128" s="14" t="str">
        <f>VLOOKUP(D128,'[1]CFETS-CGT全量-英文版'!$E:$I,4,0)</f>
        <v>2024</v>
      </c>
      <c r="H128" s="17">
        <f>VLOOKUP(D128,'[1]CFETS-CGT全量-英文版'!$E:$I,5,0)</f>
        <v>5</v>
      </c>
      <c r="I128" s="16" t="s">
        <v>26</v>
      </c>
      <c r="J128" s="16" t="s">
        <v>27</v>
      </c>
    </row>
    <row r="129" ht="13" spans="1:10">
      <c r="A129" s="14">
        <v>126</v>
      </c>
      <c r="B129" s="15" t="s">
        <v>1247</v>
      </c>
      <c r="C129" s="14" t="s">
        <v>1248</v>
      </c>
      <c r="D129" s="16" t="s">
        <v>1249</v>
      </c>
      <c r="E129" s="16" t="s">
        <v>24</v>
      </c>
      <c r="F129" s="16" t="s">
        <v>293</v>
      </c>
      <c r="G129" s="14" t="str">
        <f>VLOOKUP(D129,'[1]CFETS-CGT全量-英文版'!$E:$I,4,0)</f>
        <v>2024</v>
      </c>
      <c r="H129" s="17">
        <f>VLOOKUP(D129,'[1]CFETS-CGT全量-英文版'!$E:$I,5,0)</f>
        <v>10</v>
      </c>
      <c r="I129" s="16" t="s">
        <v>26</v>
      </c>
      <c r="J129" s="16" t="s">
        <v>27</v>
      </c>
    </row>
    <row r="130" ht="13" spans="1:10">
      <c r="A130" s="14">
        <v>127</v>
      </c>
      <c r="B130" s="15" t="s">
        <v>1250</v>
      </c>
      <c r="C130" s="14" t="s">
        <v>1251</v>
      </c>
      <c r="D130" s="16" t="s">
        <v>1252</v>
      </c>
      <c r="E130" s="16" t="s">
        <v>194</v>
      </c>
      <c r="F130" s="16" t="s">
        <v>1081</v>
      </c>
      <c r="G130" s="14" t="str">
        <f>VLOOKUP(D130,'[1]CFETS-CGT全量-英文版'!$E:$I,4,0)</f>
        <v>2024</v>
      </c>
      <c r="H130" s="17">
        <f>VLOOKUP(D130,'[1]CFETS-CGT全量-英文版'!$E:$I,5,0)</f>
        <v>20</v>
      </c>
      <c r="I130" s="16" t="s">
        <v>26</v>
      </c>
      <c r="J130" s="16" t="s">
        <v>27</v>
      </c>
    </row>
    <row r="131" ht="13" spans="1:10">
      <c r="A131" s="14">
        <v>128</v>
      </c>
      <c r="B131" s="15" t="s">
        <v>1253</v>
      </c>
      <c r="C131" s="14" t="s">
        <v>1254</v>
      </c>
      <c r="D131" s="16" t="s">
        <v>1255</v>
      </c>
      <c r="E131" s="16" t="s">
        <v>24</v>
      </c>
      <c r="F131" s="16" t="s">
        <v>1209</v>
      </c>
      <c r="G131" s="14" t="str">
        <f>VLOOKUP(D131,'[1]CFETS-CGT全量-英文版'!$E:$I,4,0)</f>
        <v>2024</v>
      </c>
      <c r="H131" s="17">
        <f>VLOOKUP(D131,'[1]CFETS-CGT全量-英文版'!$E:$I,5,0)</f>
        <v>5</v>
      </c>
      <c r="I131" s="16" t="s">
        <v>26</v>
      </c>
      <c r="J131" s="16" t="s">
        <v>27</v>
      </c>
    </row>
    <row r="132" ht="13" spans="1:10">
      <c r="A132" s="14">
        <v>129</v>
      </c>
      <c r="B132" s="15" t="s">
        <v>1256</v>
      </c>
      <c r="C132" s="14" t="s">
        <v>1257</v>
      </c>
      <c r="D132" s="16" t="s">
        <v>1258</v>
      </c>
      <c r="E132" s="16" t="s">
        <v>24</v>
      </c>
      <c r="F132" s="16" t="s">
        <v>341</v>
      </c>
      <c r="G132" s="14" t="str">
        <f>VLOOKUP(D132,'[1]CFETS-CGT全量-英文版'!$E:$I,4,0)</f>
        <v>2024</v>
      </c>
      <c r="H132" s="17">
        <f>VLOOKUP(D132,'[1]CFETS-CGT全量-英文版'!$E:$I,5,0)</f>
        <v>19.6</v>
      </c>
      <c r="I132" s="16" t="s">
        <v>26</v>
      </c>
      <c r="J132" s="16" t="s">
        <v>27</v>
      </c>
    </row>
    <row r="133" ht="13" spans="1:10">
      <c r="A133" s="14">
        <v>130</v>
      </c>
      <c r="B133" s="15" t="s">
        <v>1259</v>
      </c>
      <c r="C133" s="14" t="s">
        <v>1260</v>
      </c>
      <c r="D133" s="16" t="s">
        <v>1261</v>
      </c>
      <c r="E133" s="16" t="s">
        <v>194</v>
      </c>
      <c r="F133" s="16" t="s">
        <v>1213</v>
      </c>
      <c r="G133" s="14" t="str">
        <f>VLOOKUP(D133,'[1]CFETS-CGT全量-英文版'!$E:$I,4,0)</f>
        <v>2024</v>
      </c>
      <c r="H133" s="17">
        <f>VLOOKUP(D133,'[1]CFETS-CGT全量-英文版'!$E:$I,5,0)</f>
        <v>120</v>
      </c>
      <c r="I133" s="16" t="s">
        <v>26</v>
      </c>
      <c r="J133" s="16" t="s">
        <v>27</v>
      </c>
    </row>
    <row r="134" ht="13" spans="1:10">
      <c r="A134" s="14">
        <v>131</v>
      </c>
      <c r="B134" s="15" t="s">
        <v>1262</v>
      </c>
      <c r="C134" s="14" t="s">
        <v>1263</v>
      </c>
      <c r="D134" s="16" t="s">
        <v>1264</v>
      </c>
      <c r="E134" s="16" t="s">
        <v>24</v>
      </c>
      <c r="F134" s="16" t="s">
        <v>1265</v>
      </c>
      <c r="G134" s="14" t="str">
        <f>VLOOKUP(D134,'[1]CFETS-CGT全量-英文版'!$E:$I,4,0)</f>
        <v>2024</v>
      </c>
      <c r="H134" s="17">
        <f>VLOOKUP(D134,'[1]CFETS-CGT全量-英文版'!$E:$I,5,0)</f>
        <v>7</v>
      </c>
      <c r="I134" s="16" t="s">
        <v>26</v>
      </c>
      <c r="J134" s="16" t="s">
        <v>27</v>
      </c>
    </row>
    <row r="135" ht="13" spans="1:10">
      <c r="A135" s="14">
        <v>132</v>
      </c>
      <c r="B135" s="15" t="s">
        <v>1266</v>
      </c>
      <c r="C135" s="14" t="s">
        <v>1267</v>
      </c>
      <c r="D135" s="16" t="s">
        <v>1268</v>
      </c>
      <c r="E135" s="16" t="s">
        <v>24</v>
      </c>
      <c r="F135" s="16" t="s">
        <v>1209</v>
      </c>
      <c r="G135" s="14" t="str">
        <f>VLOOKUP(D135,'[1]CFETS-CGT全量-英文版'!$E:$I,4,0)</f>
        <v>2024</v>
      </c>
      <c r="H135" s="17">
        <f>VLOOKUP(D135,'[1]CFETS-CGT全量-英文版'!$E:$I,5,0)</f>
        <v>5</v>
      </c>
      <c r="I135" s="16" t="s">
        <v>26</v>
      </c>
      <c r="J135" s="16" t="s">
        <v>27</v>
      </c>
    </row>
    <row r="136" ht="13" spans="1:10">
      <c r="A136" s="14">
        <v>133</v>
      </c>
      <c r="B136" s="15" t="s">
        <v>1269</v>
      </c>
      <c r="C136" s="14" t="s">
        <v>1270</v>
      </c>
      <c r="D136" s="16" t="s">
        <v>1271</v>
      </c>
      <c r="E136" s="16" t="s">
        <v>24</v>
      </c>
      <c r="F136" s="16" t="s">
        <v>448</v>
      </c>
      <c r="G136" s="14" t="str">
        <f>VLOOKUP(D136,'[1]CFETS-CGT全量-英文版'!$E:$I,4,0)</f>
        <v>2024</v>
      </c>
      <c r="H136" s="17">
        <f>VLOOKUP(D136,'[1]CFETS-CGT全量-英文版'!$E:$I,5,0)</f>
        <v>10</v>
      </c>
      <c r="I136" s="16" t="s">
        <v>26</v>
      </c>
      <c r="J136" s="16" t="s">
        <v>27</v>
      </c>
    </row>
    <row r="137" ht="13" spans="1:10">
      <c r="A137" s="14">
        <v>134</v>
      </c>
      <c r="B137" s="15" t="s">
        <v>1272</v>
      </c>
      <c r="C137" s="14" t="s">
        <v>1273</v>
      </c>
      <c r="D137" s="16" t="s">
        <v>1274</v>
      </c>
      <c r="E137" s="16" t="s">
        <v>24</v>
      </c>
      <c r="F137" s="16" t="s">
        <v>280</v>
      </c>
      <c r="G137" s="14" t="str">
        <f>VLOOKUP(D137,'[1]CFETS-CGT全量-英文版'!$E:$I,4,0)</f>
        <v>2024</v>
      </c>
      <c r="H137" s="17">
        <f>VLOOKUP(D137,'[1]CFETS-CGT全量-英文版'!$E:$I,5,0)</f>
        <v>10</v>
      </c>
      <c r="I137" s="16" t="s">
        <v>26</v>
      </c>
      <c r="J137" s="16" t="s">
        <v>27</v>
      </c>
    </row>
    <row r="138" ht="13" spans="1:10">
      <c r="A138" s="14">
        <v>135</v>
      </c>
      <c r="B138" s="15" t="s">
        <v>1275</v>
      </c>
      <c r="C138" s="14" t="s">
        <v>1276</v>
      </c>
      <c r="D138" s="16" t="s">
        <v>1277</v>
      </c>
      <c r="E138" s="16" t="s">
        <v>24</v>
      </c>
      <c r="F138" s="16" t="s">
        <v>356</v>
      </c>
      <c r="G138" s="14" t="str">
        <f>VLOOKUP(D138,'[1]CFETS-CGT全量-英文版'!$E:$I,4,0)</f>
        <v>2024</v>
      </c>
      <c r="H138" s="17">
        <f>VLOOKUP(D138,'[1]CFETS-CGT全量-英文版'!$E:$I,5,0)</f>
        <v>8</v>
      </c>
      <c r="I138" s="16" t="s">
        <v>26</v>
      </c>
      <c r="J138" s="16" t="s">
        <v>27</v>
      </c>
    </row>
    <row r="139" ht="13" spans="1:10">
      <c r="A139" s="14">
        <v>136</v>
      </c>
      <c r="B139" s="15" t="s">
        <v>1278</v>
      </c>
      <c r="C139" s="14" t="s">
        <v>1279</v>
      </c>
      <c r="D139" s="16" t="s">
        <v>1280</v>
      </c>
      <c r="E139" s="16" t="s">
        <v>194</v>
      </c>
      <c r="F139" s="16" t="s">
        <v>1045</v>
      </c>
      <c r="G139" s="14" t="str">
        <f>VLOOKUP(D139,'[1]CFETS-CGT全量-英文版'!$E:$I,4,0)</f>
        <v>2024</v>
      </c>
      <c r="H139" s="17">
        <f>VLOOKUP(D139,'[1]CFETS-CGT全量-英文版'!$E:$I,5,0)</f>
        <v>10</v>
      </c>
      <c r="I139" s="16" t="s">
        <v>26</v>
      </c>
      <c r="J139" s="16" t="s">
        <v>27</v>
      </c>
    </row>
    <row r="140" ht="13" spans="1:10">
      <c r="A140" s="14">
        <v>137</v>
      </c>
      <c r="B140" s="15" t="s">
        <v>1281</v>
      </c>
      <c r="C140" s="14" t="s">
        <v>1282</v>
      </c>
      <c r="D140" s="16" t="s">
        <v>1283</v>
      </c>
      <c r="E140" s="16" t="s">
        <v>24</v>
      </c>
      <c r="F140" s="16" t="s">
        <v>356</v>
      </c>
      <c r="G140" s="14" t="str">
        <f>VLOOKUP(D140,'[1]CFETS-CGT全量-英文版'!$E:$I,4,0)</f>
        <v>2024</v>
      </c>
      <c r="H140" s="17">
        <f>VLOOKUP(D140,'[1]CFETS-CGT全量-英文版'!$E:$I,5,0)</f>
        <v>4</v>
      </c>
      <c r="I140" s="16" t="s">
        <v>26</v>
      </c>
      <c r="J140" s="16" t="s">
        <v>27</v>
      </c>
    </row>
    <row r="141" ht="13" spans="1:10">
      <c r="A141" s="14">
        <v>138</v>
      </c>
      <c r="B141" s="15" t="s">
        <v>1284</v>
      </c>
      <c r="C141" s="14" t="s">
        <v>874</v>
      </c>
      <c r="D141" s="16" t="s">
        <v>1285</v>
      </c>
      <c r="E141" s="16" t="s">
        <v>24</v>
      </c>
      <c r="F141" s="16" t="s">
        <v>384</v>
      </c>
      <c r="G141" s="14">
        <f>VLOOKUP(D141,'[1]CFETS-CGT全量-英文版'!$E:$I,4,0)</f>
        <v>2024</v>
      </c>
      <c r="H141" s="17">
        <f>VLOOKUP(D141,'[1]CFETS-CGT全量-英文版'!$E:$I,5,0)</f>
        <v>15</v>
      </c>
      <c r="I141" s="16" t="s">
        <v>26</v>
      </c>
      <c r="J141" s="16" t="s">
        <v>27</v>
      </c>
    </row>
    <row r="142" ht="13" spans="1:10">
      <c r="A142" s="14">
        <v>139</v>
      </c>
      <c r="B142" s="15" t="s">
        <v>1286</v>
      </c>
      <c r="C142" s="14" t="s">
        <v>1287</v>
      </c>
      <c r="D142" s="16" t="s">
        <v>1288</v>
      </c>
      <c r="E142" s="16" t="s">
        <v>24</v>
      </c>
      <c r="F142" s="16" t="s">
        <v>405</v>
      </c>
      <c r="G142" s="14">
        <f>VLOOKUP(D142,'[1]CFETS-CGT全量-英文版'!$E:$I,4,0)</f>
        <v>2024</v>
      </c>
      <c r="H142" s="17">
        <f>VLOOKUP(D142,'[1]CFETS-CGT全量-英文版'!$E:$I,5,0)</f>
        <v>15</v>
      </c>
      <c r="I142" s="16" t="s">
        <v>26</v>
      </c>
      <c r="J142" s="16" t="s">
        <v>27</v>
      </c>
    </row>
    <row r="143" ht="13" spans="1:10">
      <c r="A143" s="14">
        <v>140</v>
      </c>
      <c r="B143" s="15" t="s">
        <v>1289</v>
      </c>
      <c r="C143" s="14" t="s">
        <v>1290</v>
      </c>
      <c r="D143" s="16" t="s">
        <v>1291</v>
      </c>
      <c r="E143" s="16" t="s">
        <v>24</v>
      </c>
      <c r="F143" s="16" t="s">
        <v>293</v>
      </c>
      <c r="G143" s="14">
        <f>VLOOKUP(D143,'[1]CFETS-CGT全量-英文版'!$E:$I,4,0)</f>
        <v>2024</v>
      </c>
      <c r="H143" s="17">
        <f>VLOOKUP(D143,'[1]CFETS-CGT全量-英文版'!$E:$I,5,0)</f>
        <v>15</v>
      </c>
      <c r="I143" s="16" t="s">
        <v>26</v>
      </c>
      <c r="J143" s="16" t="s">
        <v>27</v>
      </c>
    </row>
    <row r="144" ht="13" spans="1:10">
      <c r="A144" s="14">
        <v>141</v>
      </c>
      <c r="B144" s="15" t="s">
        <v>1292</v>
      </c>
      <c r="C144" s="14" t="s">
        <v>1293</v>
      </c>
      <c r="D144" s="16" t="s">
        <v>1294</v>
      </c>
      <c r="E144" s="16" t="s">
        <v>24</v>
      </c>
      <c r="F144" s="16" t="s">
        <v>405</v>
      </c>
      <c r="G144" s="14">
        <f>VLOOKUP(D144,'[1]CFETS-CGT全量-英文版'!$E:$I,4,0)</f>
        <v>2024</v>
      </c>
      <c r="H144" s="17">
        <f>VLOOKUP(D144,'[1]CFETS-CGT全量-英文版'!$E:$I,5,0)</f>
        <v>5</v>
      </c>
      <c r="I144" s="16" t="s">
        <v>26</v>
      </c>
      <c r="J144" s="16" t="s">
        <v>27</v>
      </c>
    </row>
    <row r="145" ht="13" spans="1:10">
      <c r="A145" s="14">
        <v>142</v>
      </c>
      <c r="B145" s="15" t="s">
        <v>1295</v>
      </c>
      <c r="C145" s="14" t="s">
        <v>1296</v>
      </c>
      <c r="D145" s="16" t="s">
        <v>1297</v>
      </c>
      <c r="E145" s="16" t="s">
        <v>24</v>
      </c>
      <c r="F145" s="16" t="s">
        <v>223</v>
      </c>
      <c r="G145" s="14">
        <f>VLOOKUP(D145,'[1]CFETS-CGT全量-英文版'!$E:$I,4,0)</f>
        <v>2024</v>
      </c>
      <c r="H145" s="17">
        <f>VLOOKUP(D145,'[1]CFETS-CGT全量-英文版'!$E:$I,5,0)</f>
        <v>10</v>
      </c>
      <c r="I145" s="16" t="s">
        <v>26</v>
      </c>
      <c r="J145" s="16" t="s">
        <v>27</v>
      </c>
    </row>
    <row r="146" ht="13" spans="1:10">
      <c r="A146" s="14">
        <v>143</v>
      </c>
      <c r="B146" s="15" t="s">
        <v>1298</v>
      </c>
      <c r="C146" s="14" t="s">
        <v>1299</v>
      </c>
      <c r="D146" s="16" t="s">
        <v>1300</v>
      </c>
      <c r="E146" s="16" t="s">
        <v>24</v>
      </c>
      <c r="F146" s="16" t="s">
        <v>1227</v>
      </c>
      <c r="G146" s="14">
        <f>VLOOKUP(D146,'[1]CFETS-CGT全量-英文版'!$E:$I,4,0)</f>
        <v>2024</v>
      </c>
      <c r="H146" s="17">
        <f>VLOOKUP(D146,'[1]CFETS-CGT全量-英文版'!$E:$I,5,0)</f>
        <v>3</v>
      </c>
      <c r="I146" s="16" t="s">
        <v>26</v>
      </c>
      <c r="J146" s="16" t="s">
        <v>27</v>
      </c>
    </row>
    <row r="147" ht="13" spans="1:10">
      <c r="A147" s="14">
        <v>144</v>
      </c>
      <c r="B147" s="15" t="s">
        <v>1301</v>
      </c>
      <c r="C147" s="14" t="s">
        <v>1302</v>
      </c>
      <c r="D147" s="16" t="s">
        <v>1303</v>
      </c>
      <c r="E147" s="16" t="s">
        <v>24</v>
      </c>
      <c r="F147" s="16" t="s">
        <v>1220</v>
      </c>
      <c r="G147" s="14">
        <f>VLOOKUP(D147,'[1]CFETS-CGT全量-英文版'!$E:$I,4,0)</f>
        <v>2024</v>
      </c>
      <c r="H147" s="17">
        <f>VLOOKUP(D147,'[1]CFETS-CGT全量-英文版'!$E:$I,5,0)</f>
        <v>5</v>
      </c>
      <c r="I147" s="16" t="s">
        <v>26</v>
      </c>
      <c r="J147" s="16" t="s">
        <v>27</v>
      </c>
    </row>
    <row r="148" ht="13" spans="1:10">
      <c r="A148" s="14">
        <v>145</v>
      </c>
      <c r="B148" s="15" t="s">
        <v>1304</v>
      </c>
      <c r="C148" s="14" t="s">
        <v>1305</v>
      </c>
      <c r="D148" s="16" t="s">
        <v>1306</v>
      </c>
      <c r="E148" s="16" t="s">
        <v>24</v>
      </c>
      <c r="F148" s="16" t="s">
        <v>1307</v>
      </c>
      <c r="G148" s="14">
        <f>VLOOKUP(D148,'[1]CFETS-CGT全量-英文版'!$E:$I,4,0)</f>
        <v>2024</v>
      </c>
      <c r="H148" s="17">
        <f>VLOOKUP(D148,'[1]CFETS-CGT全量-英文版'!$E:$I,5,0)</f>
        <v>50</v>
      </c>
      <c r="I148" s="16" t="s">
        <v>26</v>
      </c>
      <c r="J148" s="16" t="s">
        <v>27</v>
      </c>
    </row>
    <row r="149" ht="13" spans="1:10">
      <c r="A149" s="14">
        <v>146</v>
      </c>
      <c r="B149" s="15">
        <v>132480099</v>
      </c>
      <c r="C149" s="14" t="s">
        <v>1308</v>
      </c>
      <c r="D149" s="16" t="s">
        <v>1309</v>
      </c>
      <c r="E149" s="16" t="s">
        <v>24</v>
      </c>
      <c r="F149" s="16" t="s">
        <v>1165</v>
      </c>
      <c r="G149" s="14">
        <f>VLOOKUP(D149,'[1]CFETS-CGT全量-英文版'!$E:$I,4,0)</f>
        <v>2024</v>
      </c>
      <c r="H149" s="17">
        <f>VLOOKUP(D149,'[1]CFETS-CGT全量-英文版'!$E:$I,5,0)</f>
        <v>2</v>
      </c>
      <c r="I149" s="16" t="s">
        <v>26</v>
      </c>
      <c r="J149" s="16" t="s">
        <v>27</v>
      </c>
    </row>
    <row r="150" ht="13" spans="1:10">
      <c r="A150" s="14">
        <v>147</v>
      </c>
      <c r="B150" s="15">
        <v>132480098</v>
      </c>
      <c r="C150" s="14" t="s">
        <v>1310</v>
      </c>
      <c r="D150" s="16" t="s">
        <v>1311</v>
      </c>
      <c r="E150" s="16" t="s">
        <v>24</v>
      </c>
      <c r="F150" s="16" t="s">
        <v>293</v>
      </c>
      <c r="G150" s="14">
        <f>VLOOKUP(D150,'[1]CFETS-CGT全量-英文版'!$E:$I,4,0)</f>
        <v>2024</v>
      </c>
      <c r="H150" s="17">
        <f>VLOOKUP(D150,'[1]CFETS-CGT全量-英文版'!$E:$I,5,0)</f>
        <v>10</v>
      </c>
      <c r="I150" s="16" t="s">
        <v>26</v>
      </c>
      <c r="J150" s="16" t="s">
        <v>27</v>
      </c>
    </row>
    <row r="151" ht="13" spans="1:10">
      <c r="A151" s="14">
        <v>148</v>
      </c>
      <c r="B151" s="15">
        <v>132480093</v>
      </c>
      <c r="C151" s="14" t="s">
        <v>1312</v>
      </c>
      <c r="D151" s="16" t="s">
        <v>1313</v>
      </c>
      <c r="E151" s="16" t="s">
        <v>24</v>
      </c>
      <c r="F151" s="16" t="s">
        <v>445</v>
      </c>
      <c r="G151" s="14">
        <f>VLOOKUP(D151,'[1]CFETS-CGT全量-英文版'!$E:$I,4,0)</f>
        <v>2024</v>
      </c>
      <c r="H151" s="17">
        <f>VLOOKUP(D151,'[1]CFETS-CGT全量-英文版'!$E:$I,5,0)</f>
        <v>10</v>
      </c>
      <c r="I151" s="16" t="s">
        <v>26</v>
      </c>
      <c r="J151" s="16" t="s">
        <v>27</v>
      </c>
    </row>
    <row r="152" ht="13" spans="1:10">
      <c r="A152" s="14">
        <v>149</v>
      </c>
      <c r="B152" s="15">
        <v>132480092</v>
      </c>
      <c r="C152" s="14" t="s">
        <v>1314</v>
      </c>
      <c r="D152" s="16" t="s">
        <v>1315</v>
      </c>
      <c r="E152" s="16" t="s">
        <v>24</v>
      </c>
      <c r="F152" s="16" t="s">
        <v>191</v>
      </c>
      <c r="G152" s="14">
        <f>VLOOKUP(D152,'[1]CFETS-CGT全量-英文版'!$E:$I,4,0)</f>
        <v>2024</v>
      </c>
      <c r="H152" s="17">
        <f>VLOOKUP(D152,'[1]CFETS-CGT全量-英文版'!$E:$I,5,0)</f>
        <v>9</v>
      </c>
      <c r="I152" s="16" t="s">
        <v>26</v>
      </c>
      <c r="J152" s="16" t="s">
        <v>27</v>
      </c>
    </row>
    <row r="153" ht="13" spans="1:10">
      <c r="A153" s="14">
        <v>150</v>
      </c>
      <c r="B153" s="15" t="s">
        <v>1316</v>
      </c>
      <c r="C153" s="14" t="s">
        <v>1317</v>
      </c>
      <c r="D153" s="16" t="s">
        <v>1318</v>
      </c>
      <c r="E153" s="16" t="s">
        <v>194</v>
      </c>
      <c r="F153" s="16" t="s">
        <v>1319</v>
      </c>
      <c r="G153" s="14">
        <f>VLOOKUP(D153,'[1]CFETS-CGT全量-英文版'!$E:$I,4,0)</f>
        <v>2024</v>
      </c>
      <c r="H153" s="17">
        <f>VLOOKUP(D153,'[1]CFETS-CGT全量-英文版'!$E:$I,5,0)</f>
        <v>15</v>
      </c>
      <c r="I153" s="16" t="s">
        <v>26</v>
      </c>
      <c r="J153" s="16" t="s">
        <v>45</v>
      </c>
    </row>
    <row r="154" ht="13" spans="1:10">
      <c r="A154" s="14">
        <v>151</v>
      </c>
      <c r="B154" s="15" t="s">
        <v>1320</v>
      </c>
      <c r="C154" s="14" t="s">
        <v>1321</v>
      </c>
      <c r="D154" s="16" t="s">
        <v>1322</v>
      </c>
      <c r="E154" s="16" t="s">
        <v>24</v>
      </c>
      <c r="F154" s="16" t="s">
        <v>957</v>
      </c>
      <c r="G154" s="14">
        <f>VLOOKUP(D154,'[1]CFETS-CGT全量-英文版'!$E:$I,4,0)</f>
        <v>2024</v>
      </c>
      <c r="H154" s="17">
        <f>VLOOKUP(D154,'[1]CFETS-CGT全量-英文版'!$E:$I,5,0)</f>
        <v>19</v>
      </c>
      <c r="I154" s="16" t="s">
        <v>26</v>
      </c>
      <c r="J154" s="16" t="s">
        <v>45</v>
      </c>
    </row>
    <row r="155" ht="13" spans="1:10">
      <c r="A155" s="14">
        <v>152</v>
      </c>
      <c r="B155" s="15" t="s">
        <v>1323</v>
      </c>
      <c r="C155" s="14" t="s">
        <v>1324</v>
      </c>
      <c r="D155" s="16" t="s">
        <v>1325</v>
      </c>
      <c r="E155" s="16" t="s">
        <v>24</v>
      </c>
      <c r="F155" s="16" t="s">
        <v>369</v>
      </c>
      <c r="G155" s="14">
        <f>VLOOKUP(D155,'[1]CFETS-CGT全量-英文版'!$E:$I,4,0)</f>
        <v>2024</v>
      </c>
      <c r="H155" s="17">
        <f>VLOOKUP(D155,'[1]CFETS-CGT全量-英文版'!$E:$I,5,0)</f>
        <v>15</v>
      </c>
      <c r="I155" s="16" t="s">
        <v>26</v>
      </c>
      <c r="J155" s="16" t="s">
        <v>45</v>
      </c>
    </row>
    <row r="156" ht="13" spans="1:10">
      <c r="A156" s="14">
        <v>153</v>
      </c>
      <c r="B156" s="15" t="s">
        <v>1326</v>
      </c>
      <c r="C156" s="14" t="s">
        <v>1327</v>
      </c>
      <c r="D156" s="16" t="s">
        <v>1328</v>
      </c>
      <c r="E156" s="16" t="s">
        <v>24</v>
      </c>
      <c r="F156" s="16" t="s">
        <v>209</v>
      </c>
      <c r="G156" s="14">
        <f>VLOOKUP(D156,'[1]CFETS-CGT全量-英文版'!$E:$I,4,0)</f>
        <v>2024</v>
      </c>
      <c r="H156" s="17">
        <f>VLOOKUP(D156,'[1]CFETS-CGT全量-英文版'!$E:$I,5,0)</f>
        <v>5</v>
      </c>
      <c r="I156" s="16" t="s">
        <v>26</v>
      </c>
      <c r="J156" s="16" t="s">
        <v>45</v>
      </c>
    </row>
    <row r="157" ht="13" spans="1:10">
      <c r="A157" s="14">
        <v>154</v>
      </c>
      <c r="B157" s="15" t="s">
        <v>1329</v>
      </c>
      <c r="C157" s="14" t="s">
        <v>1330</v>
      </c>
      <c r="D157" s="16" t="s">
        <v>1331</v>
      </c>
      <c r="E157" s="16" t="s">
        <v>24</v>
      </c>
      <c r="F157" s="16" t="s">
        <v>1332</v>
      </c>
      <c r="G157" s="14">
        <f>VLOOKUP(D157,'[1]CFETS-CGT全量-英文版'!$E:$I,4,0)</f>
        <v>2024</v>
      </c>
      <c r="H157" s="17">
        <f>VLOOKUP(D157,'[1]CFETS-CGT全量-英文版'!$E:$I,5,0)</f>
        <v>4</v>
      </c>
      <c r="I157" s="16" t="s">
        <v>26</v>
      </c>
      <c r="J157" s="16" t="s">
        <v>45</v>
      </c>
    </row>
    <row r="158" ht="13" spans="1:10">
      <c r="A158" s="14">
        <v>155</v>
      </c>
      <c r="B158" s="15" t="s">
        <v>1333</v>
      </c>
      <c r="C158" s="14" t="s">
        <v>1334</v>
      </c>
      <c r="D158" s="16" t="s">
        <v>1335</v>
      </c>
      <c r="E158" s="16" t="s">
        <v>24</v>
      </c>
      <c r="F158" s="16" t="s">
        <v>1220</v>
      </c>
      <c r="G158" s="14">
        <f>VLOOKUP(D158,'[1]CFETS-CGT全量-英文版'!$E:$I,4,0)</f>
        <v>2024</v>
      </c>
      <c r="H158" s="17">
        <f>VLOOKUP(D158,'[1]CFETS-CGT全量-英文版'!$E:$I,5,0)</f>
        <v>5</v>
      </c>
      <c r="I158" s="16" t="s">
        <v>26</v>
      </c>
      <c r="J158" s="16" t="s">
        <v>45</v>
      </c>
    </row>
    <row r="159" ht="13" spans="1:10">
      <c r="A159" s="14">
        <v>156</v>
      </c>
      <c r="B159" s="15" t="s">
        <v>1336</v>
      </c>
      <c r="C159" s="14" t="s">
        <v>1337</v>
      </c>
      <c r="D159" s="16" t="s">
        <v>1338</v>
      </c>
      <c r="E159" s="16" t="s">
        <v>24</v>
      </c>
      <c r="F159" s="16" t="s">
        <v>91</v>
      </c>
      <c r="G159" s="14">
        <f>VLOOKUP(D159,'[1]CFETS-CGT全量-英文版'!$E:$I,4,0)</f>
        <v>2024</v>
      </c>
      <c r="H159" s="17">
        <f>VLOOKUP(D159,'[1]CFETS-CGT全量-英文版'!$E:$I,5,0)</f>
        <v>20</v>
      </c>
      <c r="I159" s="16" t="s">
        <v>26</v>
      </c>
      <c r="J159" s="16" t="s">
        <v>45</v>
      </c>
    </row>
    <row r="160" ht="13" spans="1:10">
      <c r="A160" s="14">
        <v>157</v>
      </c>
      <c r="B160" s="15" t="s">
        <v>1339</v>
      </c>
      <c r="C160" s="14" t="s">
        <v>1340</v>
      </c>
      <c r="D160" s="16" t="s">
        <v>1341</v>
      </c>
      <c r="E160" s="16" t="s">
        <v>24</v>
      </c>
      <c r="F160" s="16" t="s">
        <v>280</v>
      </c>
      <c r="G160" s="14">
        <f>VLOOKUP(D160,'[1]CFETS-CGT全量-英文版'!$E:$I,4,0)</f>
        <v>2024</v>
      </c>
      <c r="H160" s="17">
        <f>VLOOKUP(D160,'[1]CFETS-CGT全量-英文版'!$E:$I,5,0)</f>
        <v>10</v>
      </c>
      <c r="I160" s="16" t="s">
        <v>26</v>
      </c>
      <c r="J160" s="16" t="s">
        <v>45</v>
      </c>
    </row>
    <row r="161" ht="13" spans="1:10">
      <c r="A161" s="14">
        <v>158</v>
      </c>
      <c r="B161" s="15" t="s">
        <v>1342</v>
      </c>
      <c r="C161" s="14" t="s">
        <v>1343</v>
      </c>
      <c r="D161" s="16" t="s">
        <v>1344</v>
      </c>
      <c r="E161" s="16" t="s">
        <v>24</v>
      </c>
      <c r="F161" s="16" t="s">
        <v>1332</v>
      </c>
      <c r="G161" s="14">
        <f>VLOOKUP(D161,'[1]CFETS-CGT全量-英文版'!$E:$I,4,0)</f>
        <v>2024</v>
      </c>
      <c r="H161" s="17">
        <f>VLOOKUP(D161,'[1]CFETS-CGT全量-英文版'!$E:$I,5,0)</f>
        <v>1</v>
      </c>
      <c r="I161" s="16" t="s">
        <v>26</v>
      </c>
      <c r="J161" s="16" t="s">
        <v>45</v>
      </c>
    </row>
    <row r="162" ht="13" spans="1:10">
      <c r="A162" s="14">
        <v>159</v>
      </c>
      <c r="B162" s="15" t="s">
        <v>1345</v>
      </c>
      <c r="C162" s="14" t="s">
        <v>1346</v>
      </c>
      <c r="D162" s="16" t="s">
        <v>1347</v>
      </c>
      <c r="E162" s="16" t="s">
        <v>24</v>
      </c>
      <c r="F162" s="16" t="s">
        <v>91</v>
      </c>
      <c r="G162" s="14">
        <f>VLOOKUP(D162,'[1]CFETS-CGT全量-英文版'!$E:$I,4,0)</f>
        <v>2024</v>
      </c>
      <c r="H162" s="17">
        <f>VLOOKUP(D162,'[1]CFETS-CGT全量-英文版'!$E:$I,5,0)</f>
        <v>20</v>
      </c>
      <c r="I162" s="16" t="s">
        <v>26</v>
      </c>
      <c r="J162" s="16" t="s">
        <v>45</v>
      </c>
    </row>
    <row r="163" ht="13" spans="1:10">
      <c r="A163" s="14">
        <v>160</v>
      </c>
      <c r="B163" s="15" t="s">
        <v>1348</v>
      </c>
      <c r="C163" s="14" t="s">
        <v>1349</v>
      </c>
      <c r="D163" s="16" t="s">
        <v>1350</v>
      </c>
      <c r="E163" s="16" t="s">
        <v>24</v>
      </c>
      <c r="F163" s="16" t="s">
        <v>139</v>
      </c>
      <c r="G163" s="14">
        <f>VLOOKUP(D163,'[1]CFETS-CGT全量-英文版'!$E:$I,4,0)</f>
        <v>2024</v>
      </c>
      <c r="H163" s="17">
        <f>VLOOKUP(D163,'[1]CFETS-CGT全量-英文版'!$E:$I,5,0)</f>
        <v>5</v>
      </c>
      <c r="I163" s="16" t="s">
        <v>26</v>
      </c>
      <c r="J163" s="16" t="s">
        <v>45</v>
      </c>
    </row>
    <row r="164" ht="13" spans="1:10">
      <c r="A164" s="14">
        <v>161</v>
      </c>
      <c r="B164" s="15" t="s">
        <v>1351</v>
      </c>
      <c r="C164" s="14" t="s">
        <v>1352</v>
      </c>
      <c r="D164" s="16" t="s">
        <v>1353</v>
      </c>
      <c r="E164" s="16" t="s">
        <v>24</v>
      </c>
      <c r="F164" s="16" t="s">
        <v>1065</v>
      </c>
      <c r="G164" s="14">
        <f>VLOOKUP(D164,'[1]CFETS-CGT全量-英文版'!$E:$I,4,0)</f>
        <v>2024</v>
      </c>
      <c r="H164" s="17">
        <f>VLOOKUP(D164,'[1]CFETS-CGT全量-英文版'!$E:$I,5,0)</f>
        <v>5</v>
      </c>
      <c r="I164" s="16" t="s">
        <v>26</v>
      </c>
      <c r="J164" s="16" t="s">
        <v>45</v>
      </c>
    </row>
    <row r="165" ht="13" spans="1:10">
      <c r="A165" s="14">
        <v>162</v>
      </c>
      <c r="B165" s="15" t="s">
        <v>1354</v>
      </c>
      <c r="C165" s="14" t="s">
        <v>1355</v>
      </c>
      <c r="D165" s="16" t="s">
        <v>1356</v>
      </c>
      <c r="E165" s="16" t="s">
        <v>24</v>
      </c>
      <c r="F165" s="16" t="s">
        <v>242</v>
      </c>
      <c r="G165" s="14">
        <f>VLOOKUP(D165,'[1]CFETS-CGT全量-英文版'!$E:$I,4,0)</f>
        <v>2024</v>
      </c>
      <c r="H165" s="17">
        <f>VLOOKUP(D165,'[1]CFETS-CGT全量-英文版'!$E:$I,5,0)</f>
        <v>25</v>
      </c>
      <c r="I165" s="16" t="s">
        <v>26</v>
      </c>
      <c r="J165" s="16" t="s">
        <v>45</v>
      </c>
    </row>
    <row r="166" ht="13" spans="1:10">
      <c r="A166" s="14">
        <v>163</v>
      </c>
      <c r="B166" s="15">
        <v>132480171</v>
      </c>
      <c r="C166" s="14" t="s">
        <v>1357</v>
      </c>
      <c r="D166" s="16" t="s">
        <v>1358</v>
      </c>
      <c r="E166" s="18" t="s">
        <v>24</v>
      </c>
      <c r="F166" s="16" t="s">
        <v>91</v>
      </c>
      <c r="G166" s="14">
        <f>VLOOKUP(D166,'[1]CFETS-CGT全量-英文版'!$E:$I,4,0)</f>
        <v>2024</v>
      </c>
      <c r="H166" s="17">
        <f>VLOOKUP(D166,'[1]CFETS-CGT全量-英文版'!$E:$I,5,0)</f>
        <v>30</v>
      </c>
      <c r="I166" s="16" t="s">
        <v>26</v>
      </c>
      <c r="J166" s="16" t="s">
        <v>45</v>
      </c>
    </row>
    <row r="167" ht="13" spans="1:10">
      <c r="A167" s="14">
        <v>164</v>
      </c>
      <c r="B167" s="15">
        <v>132480170</v>
      </c>
      <c r="C167" s="14" t="s">
        <v>1359</v>
      </c>
      <c r="D167" s="16" t="s">
        <v>1360</v>
      </c>
      <c r="E167" s="18" t="s">
        <v>24</v>
      </c>
      <c r="F167" s="16" t="s">
        <v>91</v>
      </c>
      <c r="G167" s="14">
        <f>VLOOKUP(D167,'[1]CFETS-CGT全量-英文版'!$E:$I,4,0)</f>
        <v>2024</v>
      </c>
      <c r="H167" s="17">
        <f>VLOOKUP(D167,'[1]CFETS-CGT全量-英文版'!$E:$I,5,0)</f>
        <v>20</v>
      </c>
      <c r="I167" s="16" t="s">
        <v>26</v>
      </c>
      <c r="J167" s="16" t="s">
        <v>45</v>
      </c>
    </row>
    <row r="168" ht="13" spans="1:10">
      <c r="A168" s="14">
        <v>165</v>
      </c>
      <c r="B168" s="15">
        <v>132480169</v>
      </c>
      <c r="C168" s="14" t="s">
        <v>1361</v>
      </c>
      <c r="D168" s="16" t="s">
        <v>1362</v>
      </c>
      <c r="E168" s="18" t="s">
        <v>24</v>
      </c>
      <c r="F168" s="16" t="s">
        <v>91</v>
      </c>
      <c r="G168" s="14">
        <f>VLOOKUP(D168,'[1]CFETS-CGT全量-英文版'!$E:$I,4,0)</f>
        <v>2024</v>
      </c>
      <c r="H168" s="17">
        <f>VLOOKUP(D168,'[1]CFETS-CGT全量-英文版'!$E:$I,5,0)</f>
        <v>20</v>
      </c>
      <c r="I168" s="16" t="s">
        <v>26</v>
      </c>
      <c r="J168" s="16" t="s">
        <v>45</v>
      </c>
    </row>
    <row r="169" ht="13" spans="1:10">
      <c r="A169" s="14">
        <v>166</v>
      </c>
      <c r="B169" s="15">
        <v>132400008</v>
      </c>
      <c r="C169" s="14" t="s">
        <v>1363</v>
      </c>
      <c r="D169" s="18" t="s">
        <v>1364</v>
      </c>
      <c r="E169" s="18" t="s">
        <v>24</v>
      </c>
      <c r="F169" s="16" t="s">
        <v>91</v>
      </c>
      <c r="G169" s="14">
        <f>VLOOKUP(D169,'[1]CFETS-CGT全量-英文版'!$E:$I,4,0)</f>
        <v>2024</v>
      </c>
      <c r="H169" s="17">
        <f>VLOOKUP(D169,'[1]CFETS-CGT全量-英文版'!$E:$I,5,0)</f>
        <v>20</v>
      </c>
      <c r="I169" s="16" t="s">
        <v>26</v>
      </c>
      <c r="J169" s="16" t="s">
        <v>45</v>
      </c>
    </row>
    <row r="170" ht="13" spans="1:10">
      <c r="A170" s="14">
        <v>167</v>
      </c>
      <c r="B170" s="15">
        <v>132480167</v>
      </c>
      <c r="C170" s="14" t="s">
        <v>1365</v>
      </c>
      <c r="D170" s="16" t="s">
        <v>1366</v>
      </c>
      <c r="E170" s="18" t="s">
        <v>24</v>
      </c>
      <c r="F170" s="16" t="s">
        <v>1367</v>
      </c>
      <c r="G170" s="14">
        <f>VLOOKUP(D170,'[1]CFETS-CGT全量-英文版'!$E:$I,4,0)</f>
        <v>2024</v>
      </c>
      <c r="H170" s="17">
        <f>VLOOKUP(D170,'[1]CFETS-CGT全量-英文版'!$E:$I,5,0)</f>
        <v>5</v>
      </c>
      <c r="I170" s="16" t="s">
        <v>26</v>
      </c>
      <c r="J170" s="16" t="s">
        <v>45</v>
      </c>
    </row>
    <row r="171" ht="13" spans="1:10">
      <c r="A171" s="14">
        <v>168</v>
      </c>
      <c r="B171" s="15">
        <v>132480165</v>
      </c>
      <c r="C171" s="14" t="s">
        <v>1368</v>
      </c>
      <c r="D171" s="16" t="s">
        <v>1369</v>
      </c>
      <c r="E171" s="18" t="s">
        <v>24</v>
      </c>
      <c r="F171" s="16" t="s">
        <v>1165</v>
      </c>
      <c r="G171" s="14">
        <f>VLOOKUP(D171,'[1]CFETS-CGT全量-英文版'!$E:$I,4,0)</f>
        <v>2024</v>
      </c>
      <c r="H171" s="17">
        <f>VLOOKUP(D171,'[1]CFETS-CGT全量-英文版'!$E:$I,5,0)</f>
        <v>5.5</v>
      </c>
      <c r="I171" s="16" t="s">
        <v>26</v>
      </c>
      <c r="J171" s="16" t="s">
        <v>45</v>
      </c>
    </row>
    <row r="172" ht="12.9" customHeight="1" spans="1:10">
      <c r="A172" s="14">
        <v>169</v>
      </c>
      <c r="B172" s="15">
        <v>132480164</v>
      </c>
      <c r="C172" s="14" t="s">
        <v>1370</v>
      </c>
      <c r="D172" s="16" t="s">
        <v>1371</v>
      </c>
      <c r="E172" s="18" t="s">
        <v>24</v>
      </c>
      <c r="F172" s="16" t="s">
        <v>356</v>
      </c>
      <c r="G172" s="14">
        <f>VLOOKUP(D172,'[1]CFETS-CGT全量-英文版'!$E:$I,4,0)</f>
        <v>2024</v>
      </c>
      <c r="H172" s="17">
        <f>VLOOKUP(D172,'[1]CFETS-CGT全量-英文版'!$E:$I,5,0)</f>
        <v>4</v>
      </c>
      <c r="I172" s="16" t="s">
        <v>26</v>
      </c>
      <c r="J172" s="16" t="s">
        <v>45</v>
      </c>
    </row>
    <row r="173" ht="12.9" customHeight="1" spans="1:10">
      <c r="A173" s="14">
        <v>170</v>
      </c>
      <c r="B173" s="15">
        <v>132480162</v>
      </c>
      <c r="C173" s="14" t="s">
        <v>1372</v>
      </c>
      <c r="D173" s="16" t="s">
        <v>1373</v>
      </c>
      <c r="E173" s="18" t="s">
        <v>24</v>
      </c>
      <c r="F173" s="16" t="s">
        <v>91</v>
      </c>
      <c r="G173" s="14">
        <f>VLOOKUP(D173,'[1]CFETS-CGT全量-英文版'!$E:$I,4,0)</f>
        <v>2024</v>
      </c>
      <c r="H173" s="17">
        <f>VLOOKUP(D173,'[1]CFETS-CGT全量-英文版'!$E:$I,5,0)</f>
        <v>20</v>
      </c>
      <c r="I173" s="16" t="s">
        <v>26</v>
      </c>
      <c r="J173" s="16" t="s">
        <v>45</v>
      </c>
    </row>
    <row r="174" ht="12.9" customHeight="1" spans="1:10">
      <c r="A174" s="14">
        <v>171</v>
      </c>
      <c r="B174" s="15">
        <v>132580009</v>
      </c>
      <c r="C174" s="14" t="s">
        <v>1374</v>
      </c>
      <c r="D174" s="16" t="s">
        <v>1375</v>
      </c>
      <c r="E174" s="18" t="s">
        <v>24</v>
      </c>
      <c r="F174" s="16" t="s">
        <v>332</v>
      </c>
      <c r="G174" s="14">
        <f>VLOOKUP(D174,'[1]CFETS-CGT全量-英文版'!$E:$I,4,0)</f>
        <v>2025</v>
      </c>
      <c r="H174" s="17">
        <f>VLOOKUP(D174,'[1]CFETS-CGT全量-英文版'!$E:$I,5,0)</f>
        <v>10</v>
      </c>
      <c r="I174" s="16" t="s">
        <v>26</v>
      </c>
      <c r="J174" s="16" t="s">
        <v>45</v>
      </c>
    </row>
    <row r="175" ht="12.9" customHeight="1" spans="1:10">
      <c r="A175" s="14">
        <v>172</v>
      </c>
      <c r="B175" s="15">
        <v>132580007</v>
      </c>
      <c r="C175" s="14" t="s">
        <v>1376</v>
      </c>
      <c r="D175" s="16" t="s">
        <v>1377</v>
      </c>
      <c r="E175" s="18" t="s">
        <v>24</v>
      </c>
      <c r="F175" s="16" t="s">
        <v>223</v>
      </c>
      <c r="G175" s="14">
        <f>VLOOKUP(D175,'[1]CFETS-CGT全量-英文版'!$E:$I,4,0)</f>
        <v>2025</v>
      </c>
      <c r="H175" s="17">
        <f>VLOOKUP(D175,'[1]CFETS-CGT全量-英文版'!$E:$I,5,0)</f>
        <v>28</v>
      </c>
      <c r="I175" s="16" t="s">
        <v>26</v>
      </c>
      <c r="J175" s="16" t="s">
        <v>45</v>
      </c>
    </row>
    <row r="176" ht="12.9" customHeight="1" spans="1:10">
      <c r="A176" s="14">
        <v>173</v>
      </c>
      <c r="B176" s="15">
        <v>132580008</v>
      </c>
      <c r="C176" s="14" t="s">
        <v>1378</v>
      </c>
      <c r="D176" s="16" t="s">
        <v>1379</v>
      </c>
      <c r="E176" s="18" t="s">
        <v>24</v>
      </c>
      <c r="F176" s="16" t="s">
        <v>1165</v>
      </c>
      <c r="G176" s="14">
        <f>VLOOKUP(D176,'[1]CFETS-CGT全量-英文版'!$E:$I,4,0)</f>
        <v>2025</v>
      </c>
      <c r="H176" s="17">
        <f>VLOOKUP(D176,'[1]CFETS-CGT全量-英文版'!$E:$I,5,0)</f>
        <v>5</v>
      </c>
      <c r="I176" s="16" t="s">
        <v>26</v>
      </c>
      <c r="J176" s="16" t="s">
        <v>45</v>
      </c>
    </row>
    <row r="177" ht="12.9" customHeight="1" spans="1:10">
      <c r="A177" s="14">
        <v>174</v>
      </c>
      <c r="B177" s="15">
        <v>132580002</v>
      </c>
      <c r="C177" s="14" t="s">
        <v>1380</v>
      </c>
      <c r="D177" s="16" t="s">
        <v>1381</v>
      </c>
      <c r="E177" s="18" t="s">
        <v>24</v>
      </c>
      <c r="F177" s="16" t="s">
        <v>1227</v>
      </c>
      <c r="G177" s="14">
        <f>VLOOKUP(D177,'[1]CFETS-CGT全量-英文版'!$E:$I,4,0)</f>
        <v>2025</v>
      </c>
      <c r="H177" s="17">
        <f>VLOOKUP(D177,'[1]CFETS-CGT全量-英文版'!$E:$I,5,0)</f>
        <v>3</v>
      </c>
      <c r="I177" s="16" t="s">
        <v>26</v>
      </c>
      <c r="J177" s="16" t="s">
        <v>45</v>
      </c>
    </row>
    <row r="178" ht="12.9" customHeight="1" spans="1:10">
      <c r="A178" s="14">
        <v>175</v>
      </c>
      <c r="B178" s="15">
        <v>102580830</v>
      </c>
      <c r="C178" s="14" t="s">
        <v>1382</v>
      </c>
      <c r="D178" s="16" t="s">
        <v>1383</v>
      </c>
      <c r="E178" s="18" t="s">
        <v>24</v>
      </c>
      <c r="F178" s="16" t="s">
        <v>1384</v>
      </c>
      <c r="G178" s="14">
        <f>VLOOKUP(D178,'[1]CFETS-CGT全量-英文版'!$E:$I,4,0)</f>
        <v>2025</v>
      </c>
      <c r="H178" s="17">
        <f>VLOOKUP(D178,'[1]CFETS-CGT全量-英文版'!$E:$I,5,0)</f>
        <v>15</v>
      </c>
      <c r="I178" s="16" t="s">
        <v>26</v>
      </c>
      <c r="J178" s="16" t="s">
        <v>32</v>
      </c>
    </row>
    <row r="179" ht="12.9" customHeight="1" spans="1:10">
      <c r="A179" s="14">
        <v>176</v>
      </c>
      <c r="B179" s="15">
        <v>102580717</v>
      </c>
      <c r="C179" s="14" t="s">
        <v>1385</v>
      </c>
      <c r="D179" s="16" t="s">
        <v>1386</v>
      </c>
      <c r="E179" s="18" t="s">
        <v>24</v>
      </c>
      <c r="F179" s="16" t="s">
        <v>399</v>
      </c>
      <c r="G179" s="14">
        <f>VLOOKUP(D179,'[1]CFETS-CGT全量-英文版'!$E:$I,4,0)</f>
        <v>2025</v>
      </c>
      <c r="H179" s="17">
        <f>VLOOKUP(D179,'[1]CFETS-CGT全量-英文版'!$E:$I,5,0)</f>
        <v>4</v>
      </c>
      <c r="I179" s="16" t="s">
        <v>26</v>
      </c>
      <c r="J179" s="16" t="s">
        <v>32</v>
      </c>
    </row>
    <row r="180" ht="12.9" customHeight="1" spans="1:10">
      <c r="A180" s="14">
        <v>177</v>
      </c>
      <c r="B180" s="15">
        <v>132580018</v>
      </c>
      <c r="C180" s="14" t="s">
        <v>1387</v>
      </c>
      <c r="D180" s="16" t="s">
        <v>1388</v>
      </c>
      <c r="E180" s="18" t="s">
        <v>24</v>
      </c>
      <c r="F180" s="16" t="s">
        <v>280</v>
      </c>
      <c r="G180" s="14">
        <f>VLOOKUP(D180,'[1]CFETS-CGT全量-英文版'!$E:$I,4,0)</f>
        <v>2025</v>
      </c>
      <c r="H180" s="17">
        <f>VLOOKUP(D180,'[1]CFETS-CGT全量-英文版'!$E:$I,5,0)</f>
        <v>15</v>
      </c>
      <c r="I180" s="16" t="s">
        <v>26</v>
      </c>
      <c r="J180" s="16" t="s">
        <v>32</v>
      </c>
    </row>
    <row r="181" ht="12.9" customHeight="1" spans="1:10">
      <c r="A181" s="14">
        <v>178</v>
      </c>
      <c r="B181" s="15">
        <v>132580014</v>
      </c>
      <c r="C181" s="14" t="s">
        <v>1389</v>
      </c>
      <c r="D181" s="16" t="s">
        <v>1390</v>
      </c>
      <c r="E181" s="18" t="s">
        <v>24</v>
      </c>
      <c r="F181" s="16" t="s">
        <v>209</v>
      </c>
      <c r="G181" s="14">
        <f>VLOOKUP(D181,'[1]CFETS-CGT全量-英文版'!$E:$I,4,0)</f>
        <v>2025</v>
      </c>
      <c r="H181" s="17">
        <f>VLOOKUP(D181,'[1]CFETS-CGT全量-英文版'!$E:$I,5,0)</f>
        <v>10</v>
      </c>
      <c r="I181" s="16" t="s">
        <v>26</v>
      </c>
      <c r="J181" s="16" t="s">
        <v>32</v>
      </c>
    </row>
    <row r="182" ht="12.9" customHeight="1" spans="1:10">
      <c r="A182" s="14">
        <v>179</v>
      </c>
      <c r="B182" s="15">
        <v>132580013</v>
      </c>
      <c r="C182" s="14" t="s">
        <v>1391</v>
      </c>
      <c r="D182" s="16" t="s">
        <v>1392</v>
      </c>
      <c r="E182" s="18" t="s">
        <v>24</v>
      </c>
      <c r="F182" s="16" t="s">
        <v>405</v>
      </c>
      <c r="G182" s="14">
        <f>VLOOKUP(D182,'[1]CFETS-CGT全量-英文版'!$E:$I,4,0)</f>
        <v>2025</v>
      </c>
      <c r="H182" s="17">
        <f>VLOOKUP(D182,'[1]CFETS-CGT全量-英文版'!$E:$I,5,0)</f>
        <v>15</v>
      </c>
      <c r="I182" s="16" t="s">
        <v>26</v>
      </c>
      <c r="J182" s="16" t="s">
        <v>32</v>
      </c>
    </row>
    <row r="183" ht="12.9" customHeight="1" spans="1:10">
      <c r="A183" s="14">
        <v>180</v>
      </c>
      <c r="B183" s="15">
        <v>102580531</v>
      </c>
      <c r="C183" s="14" t="s">
        <v>1393</v>
      </c>
      <c r="D183" s="16" t="s">
        <v>1394</v>
      </c>
      <c r="E183" s="18" t="s">
        <v>24</v>
      </c>
      <c r="F183" s="16" t="s">
        <v>162</v>
      </c>
      <c r="G183" s="14">
        <f>VLOOKUP(D183,'[1]CFETS-CGT全量-英文版'!$E:$I,4,0)</f>
        <v>2025</v>
      </c>
      <c r="H183" s="17">
        <f>VLOOKUP(D183,'[1]CFETS-CGT全量-英文版'!$E:$I,5,0)</f>
        <v>10</v>
      </c>
      <c r="I183" s="16" t="s">
        <v>26</v>
      </c>
      <c r="J183" s="16" t="s">
        <v>32</v>
      </c>
    </row>
    <row r="184" ht="12.9" customHeight="1" spans="1:10">
      <c r="A184" s="14">
        <v>181</v>
      </c>
      <c r="B184" s="15" t="s">
        <v>1395</v>
      </c>
      <c r="C184" s="14" t="s">
        <v>1396</v>
      </c>
      <c r="D184" s="16" t="s">
        <v>1397</v>
      </c>
      <c r="E184" s="18" t="s">
        <v>194</v>
      </c>
      <c r="F184" s="16" t="s">
        <v>1398</v>
      </c>
      <c r="G184" s="14">
        <f>VLOOKUP(D184,'[1]CFETS-CGT全量-英文版'!$E:$I,4,0)</f>
        <v>2025</v>
      </c>
      <c r="H184" s="17">
        <f>VLOOKUP(D184,'[1]CFETS-CGT全量-英文版'!$E:$I,5,0)</f>
        <v>20</v>
      </c>
      <c r="I184" s="16" t="s">
        <v>26</v>
      </c>
      <c r="J184" s="16" t="s">
        <v>32</v>
      </c>
    </row>
    <row r="185" ht="12.9" customHeight="1" spans="1:10">
      <c r="A185" s="14">
        <v>182</v>
      </c>
      <c r="B185" s="15">
        <v>102501252</v>
      </c>
      <c r="C185" s="14" t="s">
        <v>1399</v>
      </c>
      <c r="D185" s="16" t="s">
        <v>1400</v>
      </c>
      <c r="E185" s="18" t="s">
        <v>24</v>
      </c>
      <c r="F185" s="16" t="s">
        <v>1332</v>
      </c>
      <c r="G185" s="14">
        <f>VLOOKUP(D185,'[1]CFETS-CGT全量-英文版'!$E:$I,4,0)</f>
        <v>2025</v>
      </c>
      <c r="H185" s="17">
        <f>VLOOKUP(D185,'[1]CFETS-CGT全量-英文版'!$E:$I,5,0)</f>
        <v>5</v>
      </c>
      <c r="I185" s="16" t="s">
        <v>26</v>
      </c>
      <c r="J185" s="16" t="s">
        <v>32</v>
      </c>
    </row>
    <row r="186" ht="12.9" customHeight="1" spans="1:10">
      <c r="A186" s="14">
        <v>183</v>
      </c>
      <c r="B186" s="15">
        <v>102501257</v>
      </c>
      <c r="C186" s="14" t="s">
        <v>1401</v>
      </c>
      <c r="D186" s="16" t="s">
        <v>1402</v>
      </c>
      <c r="E186" s="18" t="s">
        <v>24</v>
      </c>
      <c r="F186" s="16" t="s">
        <v>1403</v>
      </c>
      <c r="G186" s="14">
        <f>VLOOKUP(D186,'[1]CFETS-CGT全量-英文版'!$E:$I,4,0)</f>
        <v>2025</v>
      </c>
      <c r="H186" s="17">
        <f>VLOOKUP(D186,'[1]CFETS-CGT全量-英文版'!$E:$I,5,0)</f>
        <v>5</v>
      </c>
      <c r="I186" s="16" t="s">
        <v>26</v>
      </c>
      <c r="J186" s="16" t="s">
        <v>32</v>
      </c>
    </row>
    <row r="187" ht="12.9" customHeight="1" spans="1:10">
      <c r="A187" s="14">
        <v>184</v>
      </c>
      <c r="B187" s="15">
        <v>132580024</v>
      </c>
      <c r="C187" s="14" t="s">
        <v>1404</v>
      </c>
      <c r="D187" s="16" t="s">
        <v>1405</v>
      </c>
      <c r="E187" s="18" t="s">
        <v>24</v>
      </c>
      <c r="F187" s="16" t="s">
        <v>405</v>
      </c>
      <c r="G187" s="14">
        <f>VLOOKUP(D187,'[1]CFETS-CGT全量-英文版'!$E:$I,4,0)</f>
        <v>2025</v>
      </c>
      <c r="H187" s="17">
        <f>VLOOKUP(D187,'[1]CFETS-CGT全量-英文版'!$E:$I,5,0)</f>
        <v>15</v>
      </c>
      <c r="I187" s="16" t="s">
        <v>26</v>
      </c>
      <c r="J187" s="16" t="s">
        <v>32</v>
      </c>
    </row>
    <row r="188" ht="12.9" customHeight="1" spans="1:10">
      <c r="A188" s="14">
        <v>185</v>
      </c>
      <c r="B188" s="15">
        <v>132580025</v>
      </c>
      <c r="C188" s="14" t="s">
        <v>1406</v>
      </c>
      <c r="D188" s="16" t="s">
        <v>1407</v>
      </c>
      <c r="E188" s="18" t="s">
        <v>24</v>
      </c>
      <c r="F188" s="16" t="s">
        <v>356</v>
      </c>
      <c r="G188" s="14">
        <f>VLOOKUP(D188,'[1]CFETS-CGT全量-英文版'!$E:$I,4,0)</f>
        <v>2025</v>
      </c>
      <c r="H188" s="17">
        <f>VLOOKUP(D188,'[1]CFETS-CGT全量-英文版'!$E:$I,5,0)</f>
        <v>5</v>
      </c>
      <c r="I188" s="16" t="s">
        <v>26</v>
      </c>
      <c r="J188" s="16" t="s">
        <v>32</v>
      </c>
    </row>
    <row r="189" ht="12.9" customHeight="1" spans="1:10">
      <c r="A189" s="14">
        <v>186</v>
      </c>
      <c r="B189" s="15">
        <v>132580023</v>
      </c>
      <c r="C189" s="14" t="s">
        <v>1408</v>
      </c>
      <c r="D189" s="16" t="s">
        <v>1409</v>
      </c>
      <c r="E189" s="18" t="s">
        <v>24</v>
      </c>
      <c r="F189" s="16" t="s">
        <v>293</v>
      </c>
      <c r="G189" s="14">
        <f>VLOOKUP(D189,'[1]CFETS-CGT全量-英文版'!$E:$I,4,0)</f>
        <v>2025</v>
      </c>
      <c r="H189" s="17">
        <f>VLOOKUP(D189,'[1]CFETS-CGT全量-英文版'!$E:$I,5,0)</f>
        <v>13</v>
      </c>
      <c r="I189" s="16" t="s">
        <v>26</v>
      </c>
      <c r="J189" s="16" t="s">
        <v>32</v>
      </c>
    </row>
    <row r="190" ht="12.9" customHeight="1" spans="1:10">
      <c r="A190" s="14">
        <v>187</v>
      </c>
      <c r="B190" s="15">
        <v>102581122</v>
      </c>
      <c r="C190" s="14" t="s">
        <v>1410</v>
      </c>
      <c r="D190" s="16" t="s">
        <v>1411</v>
      </c>
      <c r="E190" s="18" t="s">
        <v>24</v>
      </c>
      <c r="F190" s="16" t="s">
        <v>1412</v>
      </c>
      <c r="G190" s="14">
        <f>VLOOKUP(D190,'[1]CFETS-CGT全量-英文版'!$E:$I,4,0)</f>
        <v>2025</v>
      </c>
      <c r="H190" s="17">
        <f>VLOOKUP(D190,'[1]CFETS-CGT全量-英文版'!$E:$I,5,0)</f>
        <v>0.5</v>
      </c>
      <c r="I190" s="16" t="s">
        <v>26</v>
      </c>
      <c r="J190" s="16" t="s">
        <v>32</v>
      </c>
    </row>
    <row r="191" ht="12.9" customHeight="1" spans="1:10">
      <c r="A191" s="14">
        <v>188</v>
      </c>
      <c r="B191" s="15">
        <v>102581110</v>
      </c>
      <c r="C191" s="14" t="s">
        <v>1413</v>
      </c>
      <c r="D191" s="16" t="s">
        <v>1414</v>
      </c>
      <c r="E191" s="18" t="s">
        <v>24</v>
      </c>
      <c r="F191" s="16" t="s">
        <v>148</v>
      </c>
      <c r="G191" s="14">
        <f>VLOOKUP(D191,'[1]CFETS-CGT全量-英文版'!$E:$I,4,0)</f>
        <v>2025</v>
      </c>
      <c r="H191" s="17">
        <f>VLOOKUP(D191,'[1]CFETS-CGT全量-英文版'!$E:$I,5,0)</f>
        <v>9</v>
      </c>
      <c r="I191" s="16" t="s">
        <v>26</v>
      </c>
      <c r="J191" s="16" t="s">
        <v>32</v>
      </c>
    </row>
    <row r="192" ht="12.9" customHeight="1" spans="1:10">
      <c r="A192" s="14">
        <v>189</v>
      </c>
      <c r="B192" s="15">
        <v>102581072</v>
      </c>
      <c r="C192" s="14" t="s">
        <v>1415</v>
      </c>
      <c r="D192" s="16" t="s">
        <v>1416</v>
      </c>
      <c r="E192" s="18" t="s">
        <v>24</v>
      </c>
      <c r="F192" s="16" t="s">
        <v>1417</v>
      </c>
      <c r="G192" s="14">
        <f>VLOOKUP(D192,'[1]CFETS-CGT全量-英文版'!$E:$I,4,0)</f>
        <v>2025</v>
      </c>
      <c r="H192" s="17">
        <f>VLOOKUP(D192,'[1]CFETS-CGT全量-英文版'!$E:$I,5,0)</f>
        <v>5.6</v>
      </c>
      <c r="I192" s="16" t="s">
        <v>26</v>
      </c>
      <c r="J192" s="16" t="s">
        <v>32</v>
      </c>
    </row>
    <row r="193" ht="12.9" customHeight="1" spans="1:10">
      <c r="A193" s="14">
        <v>190</v>
      </c>
      <c r="B193" s="15">
        <v>132500011</v>
      </c>
      <c r="C193" s="14" t="s">
        <v>1418</v>
      </c>
      <c r="D193" s="16" t="s">
        <v>1419</v>
      </c>
      <c r="E193" s="18" t="s">
        <v>24</v>
      </c>
      <c r="F193" s="16" t="s">
        <v>1227</v>
      </c>
      <c r="G193" s="14">
        <f>VLOOKUP(D193,'[1]CFETS-CGT全量-英文版'!$E:$I,4,0)</f>
        <v>2025</v>
      </c>
      <c r="H193" s="17">
        <f>VLOOKUP(D193,'[1]CFETS-CGT全量-英文版'!$E:$I,5,0)</f>
        <v>3</v>
      </c>
      <c r="I193" s="16" t="s">
        <v>26</v>
      </c>
      <c r="J193" s="16" t="s">
        <v>32</v>
      </c>
    </row>
    <row r="194" ht="12.9" customHeight="1" spans="1:10">
      <c r="A194" s="14">
        <v>191</v>
      </c>
      <c r="B194" s="15">
        <v>102501295</v>
      </c>
      <c r="C194" s="14" t="s">
        <v>1420</v>
      </c>
      <c r="D194" s="16" t="s">
        <v>1421</v>
      </c>
      <c r="E194" s="18" t="s">
        <v>24</v>
      </c>
      <c r="F194" s="16" t="s">
        <v>1209</v>
      </c>
      <c r="G194" s="14">
        <f>VLOOKUP(D194,'[1]CFETS-CGT全量-英文版'!$E:$I,4,0)</f>
        <v>2025</v>
      </c>
      <c r="H194" s="17">
        <f>VLOOKUP(D194,'[1]CFETS-CGT全量-英文版'!$E:$I,5,0)</f>
        <v>3</v>
      </c>
      <c r="I194" s="16" t="s">
        <v>26</v>
      </c>
      <c r="J194" s="16" t="s">
        <v>32</v>
      </c>
    </row>
    <row r="195" ht="12.9" customHeight="1" spans="1:10">
      <c r="A195" s="14">
        <v>192</v>
      </c>
      <c r="B195" s="15">
        <v>132580031</v>
      </c>
      <c r="C195" s="14" t="s">
        <v>1422</v>
      </c>
      <c r="D195" s="16" t="s">
        <v>1423</v>
      </c>
      <c r="E195" s="18" t="s">
        <v>24</v>
      </c>
      <c r="F195" s="16" t="s">
        <v>341</v>
      </c>
      <c r="G195" s="14">
        <f>VLOOKUP(D195,'[1]CFETS-CGT全量-英文版'!$E:$I,4,0)</f>
        <v>2025</v>
      </c>
      <c r="H195" s="17">
        <f>VLOOKUP(D195,'[1]CFETS-CGT全量-英文版'!$E:$I,5,0)</f>
        <v>18.64</v>
      </c>
      <c r="I195" s="16" t="s">
        <v>26</v>
      </c>
      <c r="J195" s="16" t="s">
        <v>32</v>
      </c>
    </row>
    <row r="196" ht="12.9" customHeight="1" spans="1:10">
      <c r="A196" s="14">
        <v>193</v>
      </c>
      <c r="B196" s="15">
        <v>132580030</v>
      </c>
      <c r="C196" s="14" t="s">
        <v>1424</v>
      </c>
      <c r="D196" s="16" t="s">
        <v>1425</v>
      </c>
      <c r="E196" s="18" t="s">
        <v>24</v>
      </c>
      <c r="F196" s="16" t="s">
        <v>433</v>
      </c>
      <c r="G196" s="14">
        <f>VLOOKUP(D196,'[1]CFETS-CGT全量-英文版'!$E:$I,4,0)</f>
        <v>2025</v>
      </c>
      <c r="H196" s="17">
        <f>VLOOKUP(D196,'[1]CFETS-CGT全量-英文版'!$E:$I,5,0)</f>
        <v>20</v>
      </c>
      <c r="I196" s="16" t="s">
        <v>26</v>
      </c>
      <c r="J196" s="16" t="s">
        <v>32</v>
      </c>
    </row>
    <row r="197" ht="12.9" customHeight="1" spans="1:10">
      <c r="A197" s="14">
        <v>194</v>
      </c>
      <c r="B197" s="15">
        <v>102581612</v>
      </c>
      <c r="C197" s="14" t="s">
        <v>1426</v>
      </c>
      <c r="D197" s="16" t="s">
        <v>1427</v>
      </c>
      <c r="E197" s="18" t="s">
        <v>24</v>
      </c>
      <c r="F197" s="16" t="s">
        <v>1428</v>
      </c>
      <c r="G197" s="14">
        <f>VLOOKUP(D197,'[1]CFETS-CGT全量-英文版'!$E:$I,4,0)</f>
        <v>2025</v>
      </c>
      <c r="H197" s="17">
        <f>VLOOKUP(D197,'[1]CFETS-CGT全量-英文版'!$E:$I,5,0)</f>
        <v>3</v>
      </c>
      <c r="I197" s="16" t="s">
        <v>26</v>
      </c>
      <c r="J197" s="16" t="s">
        <v>32</v>
      </c>
    </row>
    <row r="198" ht="12.9" customHeight="1" spans="1:10">
      <c r="A198" s="14">
        <v>195</v>
      </c>
      <c r="B198" s="15">
        <v>132580033</v>
      </c>
      <c r="C198" s="14" t="s">
        <v>1429</v>
      </c>
      <c r="D198" s="16" t="s">
        <v>1430</v>
      </c>
      <c r="E198" s="18" t="s">
        <v>24</v>
      </c>
      <c r="F198" s="16" t="s">
        <v>1165</v>
      </c>
      <c r="G198" s="14">
        <f>VLOOKUP(D198,'[1]CFETS-CGT全量-英文版'!$E:$I,4,0)</f>
        <v>2025</v>
      </c>
      <c r="H198" s="17">
        <f>VLOOKUP(D198,'[1]CFETS-CGT全量-英文版'!$E:$I,5,0)</f>
        <v>4.5</v>
      </c>
      <c r="I198" s="16" t="s">
        <v>26</v>
      </c>
      <c r="J198" s="16" t="s">
        <v>32</v>
      </c>
    </row>
    <row r="199" ht="12.9" customHeight="1" spans="1:10">
      <c r="A199" s="14">
        <v>196</v>
      </c>
      <c r="B199" s="15">
        <v>132580035</v>
      </c>
      <c r="C199" s="14" t="s">
        <v>1431</v>
      </c>
      <c r="D199" s="16" t="s">
        <v>1432</v>
      </c>
      <c r="E199" s="18" t="s">
        <v>24</v>
      </c>
      <c r="F199" s="16" t="s">
        <v>91</v>
      </c>
      <c r="G199" s="14">
        <f>VLOOKUP(D199,'[1]CFETS-CGT全量-英文版'!$E:$I,4,0)</f>
        <v>2025</v>
      </c>
      <c r="H199" s="17">
        <f>VLOOKUP(D199,'[1]CFETS-CGT全量-英文版'!$E:$I,5,0)</f>
        <v>25</v>
      </c>
      <c r="I199" s="16" t="s">
        <v>26</v>
      </c>
      <c r="J199" s="16" t="s">
        <v>32</v>
      </c>
    </row>
    <row r="200" ht="12.9" customHeight="1" spans="1:10">
      <c r="A200" s="14">
        <v>197</v>
      </c>
      <c r="B200" s="15">
        <v>132580036</v>
      </c>
      <c r="C200" s="14" t="s">
        <v>1433</v>
      </c>
      <c r="D200" s="16" t="s">
        <v>1434</v>
      </c>
      <c r="E200" s="18" t="s">
        <v>24</v>
      </c>
      <c r="F200" s="16" t="s">
        <v>91</v>
      </c>
      <c r="G200" s="14">
        <f>VLOOKUP(D200,'[1]CFETS-CGT全量-英文版'!$E:$I,4,0)</f>
        <v>2025</v>
      </c>
      <c r="H200" s="17">
        <f>VLOOKUP(D200,'[1]CFETS-CGT全量-英文版'!$E:$I,5,0)</f>
        <v>25</v>
      </c>
      <c r="I200" s="16" t="s">
        <v>26</v>
      </c>
      <c r="J200" s="16" t="s">
        <v>32</v>
      </c>
    </row>
    <row r="201" ht="12.9" customHeight="1" spans="1:10">
      <c r="A201" s="14">
        <v>198</v>
      </c>
      <c r="B201" s="15">
        <v>102581936</v>
      </c>
      <c r="C201" s="14" t="s">
        <v>1435</v>
      </c>
      <c r="D201" s="16" t="s">
        <v>1436</v>
      </c>
      <c r="E201" s="18" t="s">
        <v>24</v>
      </c>
      <c r="F201" s="16" t="s">
        <v>1437</v>
      </c>
      <c r="G201" s="14">
        <f>VLOOKUP(D201,'[1]CFETS-CGT全量-英文版'!$E:$I,4,0)</f>
        <v>2025</v>
      </c>
      <c r="H201" s="17">
        <f>VLOOKUP(D201,'[1]CFETS-CGT全量-英文版'!$E:$I,5,0)</f>
        <v>6.31</v>
      </c>
      <c r="I201" s="16" t="s">
        <v>26</v>
      </c>
      <c r="J201" s="16" t="s">
        <v>32</v>
      </c>
    </row>
    <row r="202" ht="12.9" customHeight="1" spans="1:10">
      <c r="A202" s="14">
        <v>199</v>
      </c>
      <c r="B202" s="15">
        <v>102581950</v>
      </c>
      <c r="C202" s="14" t="s">
        <v>1438</v>
      </c>
      <c r="D202" s="16" t="s">
        <v>1439</v>
      </c>
      <c r="E202" s="18" t="s">
        <v>24</v>
      </c>
      <c r="F202" s="16" t="s">
        <v>1220</v>
      </c>
      <c r="G202" s="14">
        <f>VLOOKUP(D202,'[1]CFETS-CGT全量-英文版'!$E:$I,4,0)</f>
        <v>2025</v>
      </c>
      <c r="H202" s="17">
        <f>VLOOKUP(D202,'[1]CFETS-CGT全量-英文版'!$E:$I,5,0)</f>
        <v>5</v>
      </c>
      <c r="I202" s="16" t="s">
        <v>26</v>
      </c>
      <c r="J202" s="16" t="s">
        <v>32</v>
      </c>
    </row>
    <row r="203" ht="12.9" customHeight="1" spans="1:10">
      <c r="A203" s="14">
        <v>200</v>
      </c>
      <c r="B203" s="15">
        <v>132580040</v>
      </c>
      <c r="C203" s="14" t="s">
        <v>1440</v>
      </c>
      <c r="D203" s="16" t="s">
        <v>1441</v>
      </c>
      <c r="E203" s="18" t="s">
        <v>24</v>
      </c>
      <c r="F203" s="16" t="s">
        <v>433</v>
      </c>
      <c r="G203" s="14">
        <f>VLOOKUP(D203,'[1]CFETS-CGT全量-英文版'!$E:$I,4,0)</f>
        <v>2025</v>
      </c>
      <c r="H203" s="17">
        <f>VLOOKUP(D203,'[1]CFETS-CGT全量-英文版'!$E:$I,5,0)</f>
        <v>20</v>
      </c>
      <c r="I203" s="16" t="s">
        <v>26</v>
      </c>
      <c r="J203" s="16" t="s">
        <v>32</v>
      </c>
    </row>
    <row r="204" ht="12.9" customHeight="1" spans="1:10">
      <c r="A204" s="14">
        <v>201</v>
      </c>
      <c r="B204" s="15">
        <v>102501218</v>
      </c>
      <c r="C204" s="14" t="s">
        <v>1442</v>
      </c>
      <c r="D204" s="16" t="s">
        <v>1443</v>
      </c>
      <c r="E204" s="18" t="s">
        <v>24</v>
      </c>
      <c r="F204" s="16" t="s">
        <v>1444</v>
      </c>
      <c r="G204" s="14">
        <f>VLOOKUP(D204,'[1]CFETS-CGT全量-英文版'!$E:$I,4,0)</f>
        <v>2025</v>
      </c>
      <c r="H204" s="17">
        <f>VLOOKUP(D204,'[1]CFETS-CGT全量-英文版'!$E:$I,5,0)</f>
        <v>5</v>
      </c>
      <c r="I204" s="16" t="s">
        <v>26</v>
      </c>
      <c r="J204" s="16" t="s">
        <v>27</v>
      </c>
    </row>
    <row r="205" ht="12.9" customHeight="1" spans="1:10">
      <c r="A205" s="14">
        <v>202</v>
      </c>
      <c r="B205" s="15">
        <v>132580041</v>
      </c>
      <c r="C205" s="14" t="s">
        <v>1445</v>
      </c>
      <c r="D205" s="16" t="s">
        <v>1446</v>
      </c>
      <c r="E205" s="18" t="s">
        <v>24</v>
      </c>
      <c r="F205" s="16" t="s">
        <v>332</v>
      </c>
      <c r="G205" s="14">
        <f>VLOOKUP(D205,'[1]CFETS-CGT全量-英文版'!$E:$I,4,0)</f>
        <v>2025</v>
      </c>
      <c r="H205" s="17">
        <f>VLOOKUP(D205,'[1]CFETS-CGT全量-英文版'!$E:$I,5,0)</f>
        <v>5.3</v>
      </c>
      <c r="I205" s="16" t="s">
        <v>26</v>
      </c>
      <c r="J205" s="16" t="s">
        <v>27</v>
      </c>
    </row>
    <row r="206" ht="12.9" customHeight="1" spans="1:10">
      <c r="A206" s="14">
        <v>203</v>
      </c>
      <c r="B206" s="15">
        <v>102582071</v>
      </c>
      <c r="C206" s="14" t="s">
        <v>1447</v>
      </c>
      <c r="D206" s="16" t="s">
        <v>1448</v>
      </c>
      <c r="E206" s="18" t="s">
        <v>24</v>
      </c>
      <c r="F206" s="16" t="s">
        <v>1449</v>
      </c>
      <c r="G206" s="14">
        <f>VLOOKUP(D206,'[1]CFETS-CGT全量-英文版'!$E:$I,4,0)</f>
        <v>2025</v>
      </c>
      <c r="H206" s="17">
        <f>VLOOKUP(D206,'[1]CFETS-CGT全量-英文版'!$E:$I,5,0)</f>
        <v>5</v>
      </c>
      <c r="I206" s="16" t="s">
        <v>26</v>
      </c>
      <c r="J206" s="16" t="s">
        <v>27</v>
      </c>
    </row>
    <row r="207" ht="12.9" customHeight="1" spans="1:10">
      <c r="A207" s="14">
        <v>204</v>
      </c>
      <c r="B207" s="15">
        <v>132580042</v>
      </c>
      <c r="C207" s="14" t="s">
        <v>1450</v>
      </c>
      <c r="D207" s="16" t="s">
        <v>1451</v>
      </c>
      <c r="E207" s="18" t="s">
        <v>24</v>
      </c>
      <c r="F207" s="16" t="s">
        <v>242</v>
      </c>
      <c r="G207" s="14">
        <f>VLOOKUP(D207,'[1]CFETS-CGT全量-英文版'!$E:$I,4,0)</f>
        <v>2025</v>
      </c>
      <c r="H207" s="17">
        <f>VLOOKUP(D207,'[1]CFETS-CGT全量-英文版'!$E:$I,5,0)</f>
        <v>15</v>
      </c>
      <c r="I207" s="16" t="s">
        <v>26</v>
      </c>
      <c r="J207" s="16" t="s">
        <v>27</v>
      </c>
    </row>
    <row r="208" ht="12.9" customHeight="1" spans="1:10">
      <c r="A208" s="14">
        <v>205</v>
      </c>
      <c r="B208" s="15">
        <v>102582081</v>
      </c>
      <c r="C208" s="14" t="s">
        <v>1452</v>
      </c>
      <c r="D208" s="16" t="s">
        <v>1453</v>
      </c>
      <c r="E208" s="18" t="s">
        <v>24</v>
      </c>
      <c r="F208" s="16" t="s">
        <v>49</v>
      </c>
      <c r="G208" s="14">
        <f>VLOOKUP(D208,'[1]CFETS-CGT全量-英文版'!$E:$I,4,0)</f>
        <v>2025</v>
      </c>
      <c r="H208" s="17">
        <f>VLOOKUP(D208,'[1]CFETS-CGT全量-英文版'!$E:$I,5,0)</f>
        <v>6</v>
      </c>
      <c r="I208" s="16" t="s">
        <v>26</v>
      </c>
      <c r="J208" s="16" t="s">
        <v>27</v>
      </c>
    </row>
    <row r="209" ht="12.9" customHeight="1" spans="1:10">
      <c r="A209" s="14">
        <v>206</v>
      </c>
      <c r="B209" s="15">
        <v>102582082</v>
      </c>
      <c r="C209" s="14" t="s">
        <v>1454</v>
      </c>
      <c r="D209" s="16" t="s">
        <v>1455</v>
      </c>
      <c r="E209" s="18" t="s">
        <v>24</v>
      </c>
      <c r="F209" s="16" t="s">
        <v>49</v>
      </c>
      <c r="G209" s="14">
        <f>VLOOKUP(D209,'[1]CFETS-CGT全量-英文版'!$E:$I,4,0)</f>
        <v>2025</v>
      </c>
      <c r="H209" s="17">
        <f>VLOOKUP(D209,'[1]CFETS-CGT全量-英文版'!$E:$I,5,0)</f>
        <v>4</v>
      </c>
      <c r="I209" s="16" t="s">
        <v>26</v>
      </c>
      <c r="J209" s="16" t="s">
        <v>27</v>
      </c>
    </row>
    <row r="210" ht="12.9" customHeight="1" spans="1:10">
      <c r="A210" s="14">
        <v>207</v>
      </c>
      <c r="B210" s="15">
        <v>102582101</v>
      </c>
      <c r="C210" s="14" t="s">
        <v>1456</v>
      </c>
      <c r="D210" s="16" t="s">
        <v>1457</v>
      </c>
      <c r="E210" s="18" t="s">
        <v>24</v>
      </c>
      <c r="F210" s="16" t="s">
        <v>162</v>
      </c>
      <c r="G210" s="14">
        <f>VLOOKUP(D210,'[1]CFETS-CGT全量-英文版'!$E:$I,4,0)</f>
        <v>2025</v>
      </c>
      <c r="H210" s="17">
        <f>VLOOKUP(D210,'[1]CFETS-CGT全量-英文版'!$E:$I,5,0)</f>
        <v>10</v>
      </c>
      <c r="I210" s="16" t="s">
        <v>26</v>
      </c>
      <c r="J210" s="16" t="s">
        <v>27</v>
      </c>
    </row>
    <row r="211" ht="12.9" customHeight="1" spans="1:10">
      <c r="A211" s="14">
        <v>208</v>
      </c>
      <c r="B211" s="15">
        <v>132580043</v>
      </c>
      <c r="C211" s="14" t="s">
        <v>1458</v>
      </c>
      <c r="D211" s="16" t="s">
        <v>1459</v>
      </c>
      <c r="E211" s="18" t="s">
        <v>24</v>
      </c>
      <c r="F211" s="16" t="s">
        <v>293</v>
      </c>
      <c r="G211" s="14">
        <f>VLOOKUP(D211,'[1]CFETS-CGT全量-英文版'!$E:$I,4,0)</f>
        <v>2025</v>
      </c>
      <c r="H211" s="17">
        <f>VLOOKUP(D211,'[1]CFETS-CGT全量-英文版'!$E:$I,5,0)</f>
        <v>10</v>
      </c>
      <c r="I211" s="16" t="s">
        <v>26</v>
      </c>
      <c r="J211" s="16" t="s">
        <v>27</v>
      </c>
    </row>
    <row r="212" ht="12.9" customHeight="1" spans="1:10">
      <c r="A212" s="14">
        <v>209</v>
      </c>
      <c r="B212" s="15">
        <v>102501368</v>
      </c>
      <c r="C212" s="14" t="s">
        <v>1460</v>
      </c>
      <c r="D212" s="16" t="s">
        <v>1461</v>
      </c>
      <c r="E212" s="18" t="s">
        <v>24</v>
      </c>
      <c r="F212" s="16" t="s">
        <v>1332</v>
      </c>
      <c r="G212" s="14">
        <f>VLOOKUP(D212,'[1]CFETS-CGT全量-英文版'!$E:$I,4,0)</f>
        <v>2025</v>
      </c>
      <c r="H212" s="17">
        <f>VLOOKUP(D212,'[1]CFETS-CGT全量-英文版'!$E:$I,5,0)</f>
        <v>10</v>
      </c>
      <c r="I212" s="16" t="s">
        <v>26</v>
      </c>
      <c r="J212" s="16" t="s">
        <v>27</v>
      </c>
    </row>
    <row r="213" ht="12.9" customHeight="1" spans="1:10">
      <c r="A213" s="14">
        <v>210</v>
      </c>
      <c r="B213" s="15">
        <v>102582153</v>
      </c>
      <c r="C213" s="14" t="s">
        <v>1462</v>
      </c>
      <c r="D213" s="16" t="s">
        <v>1463</v>
      </c>
      <c r="E213" s="18" t="s">
        <v>24</v>
      </c>
      <c r="F213" s="16" t="s">
        <v>390</v>
      </c>
      <c r="G213" s="14">
        <f>VLOOKUP(D213,'[1]CFETS-CGT全量-英文版'!$E:$I,4,0)</f>
        <v>2025</v>
      </c>
      <c r="H213" s="17">
        <f>VLOOKUP(D213,'[1]CFETS-CGT全量-英文版'!$E:$I,5,0)</f>
        <v>2.5</v>
      </c>
      <c r="I213" s="16" t="s">
        <v>26</v>
      </c>
      <c r="J213" s="16" t="s">
        <v>27</v>
      </c>
    </row>
    <row r="214" ht="12.9" customHeight="1" spans="1:10">
      <c r="A214" s="14">
        <v>211</v>
      </c>
      <c r="B214" s="15">
        <v>102582154</v>
      </c>
      <c r="C214" s="14" t="s">
        <v>1464</v>
      </c>
      <c r="D214" s="16" t="s">
        <v>1465</v>
      </c>
      <c r="E214" s="18" t="s">
        <v>24</v>
      </c>
      <c r="F214" s="16" t="s">
        <v>390</v>
      </c>
      <c r="G214" s="14">
        <f>VLOOKUP(D214,'[1]CFETS-CGT全量-英文版'!$E:$I,4,0)</f>
        <v>2025</v>
      </c>
      <c r="H214" s="17">
        <f>VLOOKUP(D214,'[1]CFETS-CGT全量-英文版'!$E:$I,5,0)</f>
        <v>2.5</v>
      </c>
      <c r="I214" s="16" t="s">
        <v>26</v>
      </c>
      <c r="J214" s="16" t="s">
        <v>27</v>
      </c>
    </row>
    <row r="215" ht="12.9" customHeight="1" spans="1:10">
      <c r="A215" s="14">
        <v>212</v>
      </c>
      <c r="B215" s="15">
        <v>132500016</v>
      </c>
      <c r="C215" s="14" t="s">
        <v>1466</v>
      </c>
      <c r="D215" s="16" t="s">
        <v>1467</v>
      </c>
      <c r="E215" s="18" t="s">
        <v>24</v>
      </c>
      <c r="F215" s="16" t="s">
        <v>1227</v>
      </c>
      <c r="G215" s="14">
        <f>VLOOKUP(D215,'[1]CFETS-CGT全量-英文版'!$E:$I,4,0)</f>
        <v>2025</v>
      </c>
      <c r="H215" s="17">
        <f>VLOOKUP(D215,'[1]CFETS-CGT全量-英文版'!$E:$I,5,0)</f>
        <v>5</v>
      </c>
      <c r="I215" s="16" t="s">
        <v>26</v>
      </c>
      <c r="J215" s="16" t="s">
        <v>27</v>
      </c>
    </row>
    <row r="216" ht="12.9" customHeight="1" spans="1:10">
      <c r="A216" s="14">
        <v>213</v>
      </c>
      <c r="B216" s="15">
        <v>132580051</v>
      </c>
      <c r="C216" s="14" t="s">
        <v>1468</v>
      </c>
      <c r="D216" s="16" t="s">
        <v>1469</v>
      </c>
      <c r="E216" s="18" t="s">
        <v>24</v>
      </c>
      <c r="F216" s="16" t="s">
        <v>1470</v>
      </c>
      <c r="G216" s="14">
        <f>VLOOKUP(D216,'[1]CFETS-CGT全量-英文版'!$E:$I,4,0)</f>
        <v>2025</v>
      </c>
      <c r="H216" s="17">
        <f>VLOOKUP(D216,'[1]CFETS-CGT全量-英文版'!$E:$I,5,0)</f>
        <v>10.2</v>
      </c>
      <c r="I216" s="16" t="s">
        <v>26</v>
      </c>
      <c r="J216" s="16" t="s">
        <v>27</v>
      </c>
    </row>
    <row r="217" ht="12.9" customHeight="1" spans="1:10">
      <c r="A217" s="14">
        <v>214</v>
      </c>
      <c r="B217" s="15">
        <v>132580065</v>
      </c>
      <c r="C217" s="14" t="s">
        <v>1471</v>
      </c>
      <c r="D217" s="16" t="s">
        <v>1472</v>
      </c>
      <c r="E217" s="18" t="s">
        <v>24</v>
      </c>
      <c r="F217" s="16" t="s">
        <v>209</v>
      </c>
      <c r="G217" s="14">
        <f>VLOOKUP(D217,'[1]CFETS-CGT全量-英文版'!$E:$I,4,0)</f>
        <v>2025</v>
      </c>
      <c r="H217" s="17">
        <f>VLOOKUP(D217,'[1]CFETS-CGT全量-英文版'!$E:$I,5,0)</f>
        <v>10</v>
      </c>
      <c r="I217" s="16" t="s">
        <v>26</v>
      </c>
      <c r="J217" s="16" t="s">
        <v>27</v>
      </c>
    </row>
    <row r="218" ht="12.9" customHeight="1" spans="1:10">
      <c r="A218" s="14">
        <v>215</v>
      </c>
      <c r="B218" s="15">
        <v>102501424</v>
      </c>
      <c r="C218" s="14" t="s">
        <v>1473</v>
      </c>
      <c r="D218" s="16" t="s">
        <v>1474</v>
      </c>
      <c r="E218" s="18" t="s">
        <v>24</v>
      </c>
      <c r="F218" s="16" t="s">
        <v>1209</v>
      </c>
      <c r="G218" s="14">
        <f>VLOOKUP(D218,'[1]CFETS-CGT全量-英文版'!$E:$I,4,0)</f>
        <v>2025</v>
      </c>
      <c r="H218" s="17">
        <f>VLOOKUP(D218,'[1]CFETS-CGT全量-英文版'!$E:$I,5,0)</f>
        <v>3</v>
      </c>
      <c r="I218" s="16" t="s">
        <v>26</v>
      </c>
      <c r="J218" s="16" t="s">
        <v>27</v>
      </c>
    </row>
    <row r="219" ht="12.9" customHeight="1" spans="1:10">
      <c r="A219" s="14">
        <v>216</v>
      </c>
      <c r="B219" s="15">
        <v>132580062</v>
      </c>
      <c r="C219" s="14" t="s">
        <v>1475</v>
      </c>
      <c r="D219" s="16" t="s">
        <v>1476</v>
      </c>
      <c r="E219" s="18" t="s">
        <v>24</v>
      </c>
      <c r="F219" s="16" t="s">
        <v>153</v>
      </c>
      <c r="G219" s="14">
        <f>VLOOKUP(D219,'[1]CFETS-CGT全量-英文版'!$E:$I,4,0)</f>
        <v>2025</v>
      </c>
      <c r="H219" s="17">
        <f>VLOOKUP(D219,'[1]CFETS-CGT全量-英文版'!$E:$I,5,0)</f>
        <v>10</v>
      </c>
      <c r="I219" s="16" t="s">
        <v>26</v>
      </c>
      <c r="J219" s="16" t="s">
        <v>27</v>
      </c>
    </row>
    <row r="220" ht="12.9" customHeight="1" spans="1:10">
      <c r="A220" s="14">
        <v>217</v>
      </c>
      <c r="B220" s="15">
        <v>132580061</v>
      </c>
      <c r="C220" s="14" t="s">
        <v>1477</v>
      </c>
      <c r="D220" s="16" t="s">
        <v>1478</v>
      </c>
      <c r="E220" s="18" t="s">
        <v>24</v>
      </c>
      <c r="F220" s="16" t="s">
        <v>1479</v>
      </c>
      <c r="G220" s="14">
        <f>VLOOKUP(D220,'[1]CFETS-CGT全量-英文版'!$E:$I,4,0)</f>
        <v>2025</v>
      </c>
      <c r="H220" s="17">
        <f>VLOOKUP(D220,'[1]CFETS-CGT全量-英文版'!$E:$I,5,0)</f>
        <v>15</v>
      </c>
      <c r="I220" s="16" t="s">
        <v>26</v>
      </c>
      <c r="J220" s="16" t="s">
        <v>27</v>
      </c>
    </row>
    <row r="221" ht="12.9" customHeight="1" spans="1:10">
      <c r="A221" s="14">
        <v>218</v>
      </c>
      <c r="B221" s="15">
        <v>102582586</v>
      </c>
      <c r="C221" s="14" t="s">
        <v>1480</v>
      </c>
      <c r="D221" s="16" t="s">
        <v>1481</v>
      </c>
      <c r="E221" s="18" t="s">
        <v>24</v>
      </c>
      <c r="F221" s="16" t="s">
        <v>1220</v>
      </c>
      <c r="G221" s="14">
        <f>VLOOKUP(D221,'[1]CFETS-CGT全量-英文版'!$E:$I,4,0)</f>
        <v>2025</v>
      </c>
      <c r="H221" s="17">
        <f>VLOOKUP(D221,'[1]CFETS-CGT全量-英文版'!$E:$I,5,0)</f>
        <v>5</v>
      </c>
      <c r="I221" s="16" t="s">
        <v>26</v>
      </c>
      <c r="J221" s="16" t="s">
        <v>27</v>
      </c>
    </row>
    <row r="222" ht="12.9" customHeight="1" spans="1:10">
      <c r="A222" s="14">
        <v>219</v>
      </c>
      <c r="B222" s="15">
        <v>132580059</v>
      </c>
      <c r="C222" s="14" t="s">
        <v>1482</v>
      </c>
      <c r="D222" s="16" t="s">
        <v>1483</v>
      </c>
      <c r="E222" s="18" t="s">
        <v>24</v>
      </c>
      <c r="F222" s="16" t="s">
        <v>293</v>
      </c>
      <c r="G222" s="14">
        <f>VLOOKUP(D222,'[1]CFETS-CGT全量-英文版'!$E:$I,4,0)</f>
        <v>2025</v>
      </c>
      <c r="H222" s="17">
        <f>VLOOKUP(D222,'[1]CFETS-CGT全量-英文版'!$E:$I,5,0)</f>
        <v>7</v>
      </c>
      <c r="I222" s="16" t="s">
        <v>26</v>
      </c>
      <c r="J222" s="16" t="s">
        <v>27</v>
      </c>
    </row>
    <row r="223" ht="12.9" customHeight="1" spans="1:10">
      <c r="A223" s="14">
        <v>220</v>
      </c>
      <c r="B223" s="15">
        <v>132580057</v>
      </c>
      <c r="C223" s="14" t="s">
        <v>1484</v>
      </c>
      <c r="D223" s="16" t="s">
        <v>1485</v>
      </c>
      <c r="E223" s="18" t="s">
        <v>24</v>
      </c>
      <c r="F223" s="16" t="s">
        <v>91</v>
      </c>
      <c r="G223" s="14">
        <f>VLOOKUP(D223,'[1]CFETS-CGT全量-英文版'!$E:$I,4,0)</f>
        <v>2025</v>
      </c>
      <c r="H223" s="17">
        <f>VLOOKUP(D223,'[1]CFETS-CGT全量-英文版'!$E:$I,5,0)</f>
        <v>20</v>
      </c>
      <c r="I223" s="16" t="s">
        <v>26</v>
      </c>
      <c r="J223" s="16" t="s">
        <v>27</v>
      </c>
    </row>
    <row r="224" ht="12.9" customHeight="1" spans="1:10">
      <c r="A224" s="14">
        <v>221</v>
      </c>
      <c r="B224" s="15">
        <v>102582498</v>
      </c>
      <c r="C224" s="14" t="s">
        <v>1486</v>
      </c>
      <c r="D224" s="16" t="s">
        <v>1487</v>
      </c>
      <c r="E224" s="18" t="s">
        <v>24</v>
      </c>
      <c r="F224" s="16" t="s">
        <v>1384</v>
      </c>
      <c r="G224" s="14">
        <f>VLOOKUP(D224,'[1]CFETS-CGT全量-英文版'!$E:$I,4,0)</f>
        <v>2025</v>
      </c>
      <c r="H224" s="17">
        <f>VLOOKUP(D224,'[1]CFETS-CGT全量-英文版'!$E:$I,5,0)</f>
        <v>20</v>
      </c>
      <c r="I224" s="16" t="s">
        <v>26</v>
      </c>
      <c r="J224" s="16" t="s">
        <v>27</v>
      </c>
    </row>
    <row r="225" ht="12.9" customHeight="1" spans="1:10">
      <c r="A225" s="14">
        <v>222</v>
      </c>
      <c r="B225" s="15">
        <v>132580056</v>
      </c>
      <c r="C225" s="14" t="s">
        <v>1488</v>
      </c>
      <c r="D225" s="16" t="s">
        <v>1489</v>
      </c>
      <c r="E225" s="18" t="s">
        <v>24</v>
      </c>
      <c r="F225" s="16" t="s">
        <v>91</v>
      </c>
      <c r="G225" s="14">
        <f>VLOOKUP(D225,'[1]CFETS-CGT全量-英文版'!$E:$I,4,0)</f>
        <v>2025</v>
      </c>
      <c r="H225" s="17">
        <f>VLOOKUP(D225,'[1]CFETS-CGT全量-英文版'!$E:$I,5,0)</f>
        <v>20</v>
      </c>
      <c r="I225" s="16" t="s">
        <v>26</v>
      </c>
      <c r="J225" s="16" t="s">
        <v>27</v>
      </c>
    </row>
    <row r="226" ht="12.9" customHeight="1" spans="1:10">
      <c r="A226" s="14">
        <v>223</v>
      </c>
      <c r="B226" s="15">
        <v>132580055</v>
      </c>
      <c r="C226" s="14" t="s">
        <v>1490</v>
      </c>
      <c r="D226" s="16" t="s">
        <v>1491</v>
      </c>
      <c r="E226" s="18" t="s">
        <v>24</v>
      </c>
      <c r="F226" s="16" t="s">
        <v>280</v>
      </c>
      <c r="G226" s="14">
        <f>VLOOKUP(D226,'[1]CFETS-CGT全量-英文版'!$E:$I,4,0)</f>
        <v>2025</v>
      </c>
      <c r="H226" s="17">
        <f>VLOOKUP(D226,'[1]CFETS-CGT全量-英文版'!$E:$I,5,0)</f>
        <v>10</v>
      </c>
      <c r="I226" s="16" t="s">
        <v>26</v>
      </c>
      <c r="J226" s="16" t="s">
        <v>27</v>
      </c>
    </row>
    <row r="227" ht="12.9" customHeight="1" spans="1:10">
      <c r="A227" s="14">
        <v>224</v>
      </c>
      <c r="B227" s="15">
        <v>102582366</v>
      </c>
      <c r="C227" s="14" t="s">
        <v>1492</v>
      </c>
      <c r="D227" s="16" t="s">
        <v>1493</v>
      </c>
      <c r="E227" s="18" t="s">
        <v>24</v>
      </c>
      <c r="F227" s="16" t="s">
        <v>162</v>
      </c>
      <c r="G227" s="14">
        <f>VLOOKUP(D227,'[1]CFETS-CGT全量-英文版'!$E:$I,4,0)</f>
        <v>2025</v>
      </c>
      <c r="H227" s="17">
        <f>VLOOKUP(D227,'[1]CFETS-CGT全量-英文版'!$E:$I,5,0)</f>
        <v>10</v>
      </c>
      <c r="I227" s="16" t="s">
        <v>26</v>
      </c>
      <c r="J227" s="16" t="s">
        <v>27</v>
      </c>
    </row>
    <row r="228" ht="12.9" customHeight="1" spans="1:10">
      <c r="A228" s="14">
        <v>225</v>
      </c>
      <c r="B228" s="15">
        <v>132580054</v>
      </c>
      <c r="C228" s="14" t="s">
        <v>1494</v>
      </c>
      <c r="D228" s="16" t="s">
        <v>1495</v>
      </c>
      <c r="E228" s="18" t="s">
        <v>24</v>
      </c>
      <c r="F228" s="16" t="s">
        <v>356</v>
      </c>
      <c r="G228" s="14">
        <f>VLOOKUP(D228,'[1]CFETS-CGT全量-英文版'!$E:$I,4,0)</f>
        <v>2025</v>
      </c>
      <c r="H228" s="17">
        <f>VLOOKUP(D228,'[1]CFETS-CGT全量-英文版'!$E:$I,5,0)</f>
        <v>5</v>
      </c>
      <c r="I228" s="16" t="s">
        <v>26</v>
      </c>
      <c r="J228" s="16" t="s">
        <v>27</v>
      </c>
    </row>
    <row r="229" ht="12.9" customHeight="1" spans="1:10">
      <c r="A229" s="14">
        <v>226</v>
      </c>
      <c r="B229" s="15" t="s">
        <v>1496</v>
      </c>
      <c r="C229" s="14" t="s">
        <v>1497</v>
      </c>
      <c r="D229" s="16" t="s">
        <v>1498</v>
      </c>
      <c r="E229" s="18" t="s">
        <v>24</v>
      </c>
      <c r="F229" s="16" t="s">
        <v>1499</v>
      </c>
      <c r="G229" s="14">
        <f>VLOOKUP(D229,'[1]CFETS-CGT全量-英文版'!$E:$I,4,0)</f>
        <v>2025</v>
      </c>
      <c r="H229" s="17">
        <f>VLOOKUP(D229,'[1]CFETS-CGT全量-英文版'!$E:$I,5,0)</f>
        <v>4</v>
      </c>
      <c r="I229" s="16" t="s">
        <v>26</v>
      </c>
      <c r="J229" s="16" t="s">
        <v>27</v>
      </c>
    </row>
    <row r="230" ht="12.9" customHeight="1" spans="1:10">
      <c r="A230" s="14">
        <v>227</v>
      </c>
      <c r="B230" s="15">
        <v>102501375</v>
      </c>
      <c r="C230" s="14" t="s">
        <v>1500</v>
      </c>
      <c r="D230" s="16" t="s">
        <v>1501</v>
      </c>
      <c r="E230" s="18" t="s">
        <v>24</v>
      </c>
      <c r="F230" s="16" t="s">
        <v>1209</v>
      </c>
      <c r="G230" s="14">
        <f>VLOOKUP(D230,'[1]CFETS-CGT全量-英文版'!$E:$I,4,0)</f>
        <v>2025</v>
      </c>
      <c r="H230" s="17">
        <f>VLOOKUP(D230,'[1]CFETS-CGT全量-英文版'!$E:$I,5,0)</f>
        <v>5</v>
      </c>
      <c r="I230" s="16" t="s">
        <v>26</v>
      </c>
      <c r="J230" s="16" t="s">
        <v>27</v>
      </c>
    </row>
    <row r="231" ht="12.9" customHeight="1" spans="1:10">
      <c r="A231" s="14">
        <v>228</v>
      </c>
      <c r="B231" s="15">
        <v>2522024</v>
      </c>
      <c r="C231" s="14" t="s">
        <v>1502</v>
      </c>
      <c r="D231" s="16" t="s">
        <v>1503</v>
      </c>
      <c r="E231" s="18" t="s">
        <v>194</v>
      </c>
      <c r="F231" s="16" t="s">
        <v>1504</v>
      </c>
      <c r="G231" s="14">
        <v>2025</v>
      </c>
      <c r="H231" s="17">
        <v>15</v>
      </c>
      <c r="I231" s="16" t="s">
        <v>26</v>
      </c>
      <c r="J231" s="16" t="s">
        <v>27</v>
      </c>
    </row>
    <row r="232" ht="12.9" customHeight="1" spans="1:10">
      <c r="A232" s="14">
        <v>229</v>
      </c>
      <c r="B232" s="15">
        <v>132580068</v>
      </c>
      <c r="C232" s="14" t="s">
        <v>1505</v>
      </c>
      <c r="D232" s="16" t="s">
        <v>1506</v>
      </c>
      <c r="E232" s="18" t="s">
        <v>24</v>
      </c>
      <c r="F232" s="16" t="s">
        <v>1227</v>
      </c>
      <c r="G232" s="14">
        <v>2025</v>
      </c>
      <c r="H232" s="17">
        <v>5</v>
      </c>
      <c r="I232" s="16" t="s">
        <v>26</v>
      </c>
      <c r="J232" s="16" t="s">
        <v>27</v>
      </c>
    </row>
    <row r="233" ht="12.9" customHeight="1" spans="1:10">
      <c r="A233" s="14">
        <v>230</v>
      </c>
      <c r="B233" s="15">
        <v>102582803</v>
      </c>
      <c r="C233" s="14" t="s">
        <v>1507</v>
      </c>
      <c r="D233" s="16" t="s">
        <v>1508</v>
      </c>
      <c r="E233" s="18" t="s">
        <v>24</v>
      </c>
      <c r="F233" s="16" t="s">
        <v>1509</v>
      </c>
      <c r="G233" s="14">
        <v>2025</v>
      </c>
      <c r="H233" s="17">
        <v>5</v>
      </c>
      <c r="I233" s="16" t="s">
        <v>26</v>
      </c>
      <c r="J233" s="16" t="s">
        <v>27</v>
      </c>
    </row>
    <row r="234" ht="12.9" customHeight="1" spans="1:10">
      <c r="A234" s="14">
        <v>231</v>
      </c>
      <c r="B234" s="15">
        <v>132580069</v>
      </c>
      <c r="C234" s="14" t="s">
        <v>1510</v>
      </c>
      <c r="D234" s="16" t="s">
        <v>1511</v>
      </c>
      <c r="E234" s="18" t="s">
        <v>24</v>
      </c>
      <c r="F234" s="16" t="s">
        <v>293</v>
      </c>
      <c r="G234" s="14">
        <v>2025</v>
      </c>
      <c r="H234" s="17">
        <v>20</v>
      </c>
      <c r="I234" s="16" t="s">
        <v>26</v>
      </c>
      <c r="J234" s="16" t="s">
        <v>27</v>
      </c>
    </row>
    <row r="235" ht="12.9" customHeight="1" spans="1:10">
      <c r="A235" s="14">
        <v>232</v>
      </c>
      <c r="B235" s="15">
        <v>132500017</v>
      </c>
      <c r="C235" s="14" t="s">
        <v>1512</v>
      </c>
      <c r="D235" s="16" t="s">
        <v>1513</v>
      </c>
      <c r="E235" s="18" t="s">
        <v>24</v>
      </c>
      <c r="F235" s="16" t="s">
        <v>1514</v>
      </c>
      <c r="G235" s="14">
        <v>2025</v>
      </c>
      <c r="H235" s="17">
        <v>4</v>
      </c>
      <c r="I235" s="16" t="s">
        <v>26</v>
      </c>
      <c r="J235" s="16" t="s">
        <v>27</v>
      </c>
    </row>
    <row r="236" ht="12.9" customHeight="1" spans="1:10">
      <c r="A236" s="14">
        <v>233</v>
      </c>
      <c r="B236" s="15">
        <v>102582982</v>
      </c>
      <c r="C236" s="14" t="s">
        <v>1515</v>
      </c>
      <c r="D236" s="16" t="s">
        <v>1516</v>
      </c>
      <c r="E236" s="18" t="s">
        <v>24</v>
      </c>
      <c r="F236" s="16" t="s">
        <v>1517</v>
      </c>
      <c r="G236" s="14">
        <v>2025</v>
      </c>
      <c r="H236" s="17">
        <v>2</v>
      </c>
      <c r="I236" s="16" t="s">
        <v>26</v>
      </c>
      <c r="J236" s="16" t="s">
        <v>27</v>
      </c>
    </row>
    <row r="237" ht="12.9" customHeight="1" spans="1:10">
      <c r="A237" s="14">
        <v>234</v>
      </c>
      <c r="B237" s="15">
        <v>102582981</v>
      </c>
      <c r="C237" s="14" t="s">
        <v>1518</v>
      </c>
      <c r="D237" s="16" t="s">
        <v>1519</v>
      </c>
      <c r="E237" s="18" t="s">
        <v>24</v>
      </c>
      <c r="F237" s="16" t="s">
        <v>1332</v>
      </c>
      <c r="G237" s="14">
        <v>2025</v>
      </c>
      <c r="H237" s="17">
        <v>5</v>
      </c>
      <c r="I237" s="16" t="s">
        <v>26</v>
      </c>
      <c r="J237" s="16" t="s">
        <v>27</v>
      </c>
    </row>
    <row r="238" ht="12.9" customHeight="1" spans="1:10">
      <c r="A238" s="14">
        <v>235</v>
      </c>
      <c r="B238" s="15">
        <v>102583011</v>
      </c>
      <c r="C238" s="14" t="s">
        <v>1520</v>
      </c>
      <c r="D238" s="16" t="s">
        <v>1521</v>
      </c>
      <c r="E238" s="18" t="s">
        <v>24</v>
      </c>
      <c r="F238" s="16" t="s">
        <v>1499</v>
      </c>
      <c r="G238" s="14">
        <v>2025</v>
      </c>
      <c r="H238" s="17">
        <v>4</v>
      </c>
      <c r="I238" s="16" t="s">
        <v>26</v>
      </c>
      <c r="J238" s="16" t="s">
        <v>27</v>
      </c>
    </row>
    <row r="239" ht="12.9" customHeight="1" spans="1:10">
      <c r="A239" s="14">
        <v>236</v>
      </c>
      <c r="B239" s="15">
        <v>132580072</v>
      </c>
      <c r="C239" s="14" t="s">
        <v>1522</v>
      </c>
      <c r="D239" s="16" t="s">
        <v>1523</v>
      </c>
      <c r="E239" s="18" t="s">
        <v>24</v>
      </c>
      <c r="F239" s="16" t="s">
        <v>399</v>
      </c>
      <c r="G239" s="14">
        <v>2025</v>
      </c>
      <c r="H239" s="17">
        <v>4</v>
      </c>
      <c r="I239" s="16" t="s">
        <v>26</v>
      </c>
      <c r="J239" s="16" t="s">
        <v>27</v>
      </c>
    </row>
    <row r="240" ht="12.9" customHeight="1" spans="1:10">
      <c r="A240" s="14">
        <v>237</v>
      </c>
      <c r="B240" s="15">
        <v>102583069</v>
      </c>
      <c r="C240" s="14" t="s">
        <v>1524</v>
      </c>
      <c r="D240" s="16" t="s">
        <v>1525</v>
      </c>
      <c r="E240" s="18" t="s">
        <v>24</v>
      </c>
      <c r="F240" s="16" t="s">
        <v>393</v>
      </c>
      <c r="G240" s="14">
        <v>2025</v>
      </c>
      <c r="H240" s="17">
        <v>10</v>
      </c>
      <c r="I240" s="16" t="s">
        <v>26</v>
      </c>
      <c r="J240" s="16" t="s">
        <v>27</v>
      </c>
    </row>
    <row r="241" ht="12.9" customHeight="1" spans="1:10">
      <c r="A241" s="14">
        <v>238</v>
      </c>
      <c r="B241" s="15">
        <v>132580075</v>
      </c>
      <c r="C241" s="14" t="s">
        <v>1526</v>
      </c>
      <c r="D241" s="16" t="s">
        <v>1527</v>
      </c>
      <c r="E241" s="18" t="s">
        <v>24</v>
      </c>
      <c r="F241" s="16" t="s">
        <v>1065</v>
      </c>
      <c r="G241" s="14">
        <v>2025</v>
      </c>
      <c r="H241" s="17">
        <v>5</v>
      </c>
      <c r="I241" s="16" t="s">
        <v>26</v>
      </c>
      <c r="J241" s="16" t="s">
        <v>27</v>
      </c>
    </row>
    <row r="242" ht="12.9" customHeight="1" spans="1:10">
      <c r="A242" s="14">
        <v>239</v>
      </c>
      <c r="B242" s="15">
        <v>102583297</v>
      </c>
      <c r="C242" s="14" t="s">
        <v>1528</v>
      </c>
      <c r="D242" s="16" t="s">
        <v>1529</v>
      </c>
      <c r="E242" s="18" t="s">
        <v>24</v>
      </c>
      <c r="F242" s="16" t="s">
        <v>162</v>
      </c>
      <c r="G242" s="14">
        <v>2025</v>
      </c>
      <c r="H242" s="17">
        <v>10</v>
      </c>
      <c r="I242" s="16" t="s">
        <v>26</v>
      </c>
      <c r="J242" s="16" t="s">
        <v>45</v>
      </c>
    </row>
    <row r="243" ht="12.9" customHeight="1" spans="1:10">
      <c r="A243" s="14">
        <v>240</v>
      </c>
      <c r="B243" s="15">
        <v>102583340</v>
      </c>
      <c r="C243" s="14" t="s">
        <v>1530</v>
      </c>
      <c r="D243" s="16" t="s">
        <v>1531</v>
      </c>
      <c r="E243" s="18" t="s">
        <v>24</v>
      </c>
      <c r="F243" s="16" t="s">
        <v>1532</v>
      </c>
      <c r="G243" s="14">
        <v>2025</v>
      </c>
      <c r="H243" s="17">
        <v>10</v>
      </c>
      <c r="I243" s="16" t="s">
        <v>26</v>
      </c>
      <c r="J243" s="16" t="s">
        <v>45</v>
      </c>
    </row>
    <row r="244" ht="12.9" customHeight="1" spans="1:10">
      <c r="A244" s="14">
        <v>241</v>
      </c>
      <c r="B244" s="15">
        <v>102583551</v>
      </c>
      <c r="C244" s="14" t="s">
        <v>1533</v>
      </c>
      <c r="D244" s="16" t="s">
        <v>1534</v>
      </c>
      <c r="E244" s="18" t="s">
        <v>24</v>
      </c>
      <c r="F244" s="16" t="s">
        <v>188</v>
      </c>
      <c r="G244" s="14">
        <v>2025</v>
      </c>
      <c r="H244" s="17">
        <v>13</v>
      </c>
      <c r="I244" s="16" t="s">
        <v>26</v>
      </c>
      <c r="J244" s="16" t="s">
        <v>45</v>
      </c>
    </row>
    <row r="245" ht="12.9" customHeight="1" spans="1:10">
      <c r="A245" s="14">
        <v>242</v>
      </c>
      <c r="B245" s="15">
        <v>132580080</v>
      </c>
      <c r="C245" s="14" t="s">
        <v>1535</v>
      </c>
      <c r="D245" s="16" t="s">
        <v>1536</v>
      </c>
      <c r="E245" s="18" t="s">
        <v>24</v>
      </c>
      <c r="F245" s="16" t="s">
        <v>1537</v>
      </c>
      <c r="G245" s="14">
        <v>2025</v>
      </c>
      <c r="H245" s="17">
        <v>2.03</v>
      </c>
      <c r="I245" s="16" t="s">
        <v>26</v>
      </c>
      <c r="J245" s="16" t="s">
        <v>45</v>
      </c>
    </row>
    <row r="246" ht="12.9" customHeight="1" spans="1:10">
      <c r="A246" s="14">
        <v>243</v>
      </c>
      <c r="B246" s="15" t="s">
        <v>1538</v>
      </c>
      <c r="C246" s="14" t="s">
        <v>1539</v>
      </c>
      <c r="D246" s="16" t="s">
        <v>1540</v>
      </c>
      <c r="E246" s="18" t="s">
        <v>24</v>
      </c>
      <c r="F246" s="16" t="s">
        <v>44</v>
      </c>
      <c r="G246" s="14">
        <v>2025</v>
      </c>
      <c r="H246" s="17">
        <v>4.6</v>
      </c>
      <c r="I246" s="16" t="s">
        <v>26</v>
      </c>
      <c r="J246" s="16" t="s">
        <v>45</v>
      </c>
    </row>
    <row r="247" ht="12.9" customHeight="1" spans="1:10">
      <c r="A247" s="14">
        <v>244</v>
      </c>
      <c r="B247" s="15">
        <v>132580085</v>
      </c>
      <c r="C247" s="14" t="s">
        <v>1541</v>
      </c>
      <c r="D247" s="16" t="s">
        <v>1542</v>
      </c>
      <c r="E247" s="18" t="s">
        <v>24</v>
      </c>
      <c r="F247" s="16" t="s">
        <v>1543</v>
      </c>
      <c r="G247" s="14">
        <v>2025</v>
      </c>
      <c r="H247" s="17">
        <v>0.7</v>
      </c>
      <c r="I247" s="16" t="s">
        <v>26</v>
      </c>
      <c r="J247" s="16" t="s">
        <v>45</v>
      </c>
    </row>
    <row r="248" ht="12.9" customHeight="1" spans="1:10">
      <c r="A248" s="14">
        <v>245</v>
      </c>
      <c r="B248" s="15">
        <v>102583733</v>
      </c>
      <c r="C248" s="14" t="s">
        <v>1544</v>
      </c>
      <c r="D248" s="16" t="s">
        <v>1545</v>
      </c>
      <c r="E248" s="18" t="s">
        <v>24</v>
      </c>
      <c r="F248" s="16" t="s">
        <v>1546</v>
      </c>
      <c r="G248" s="14">
        <v>2025</v>
      </c>
      <c r="H248" s="17">
        <v>2</v>
      </c>
      <c r="I248" s="16" t="s">
        <v>26</v>
      </c>
      <c r="J248" s="16" t="s">
        <v>45</v>
      </c>
    </row>
    <row r="249" ht="12.9" customHeight="1" spans="1:10">
      <c r="A249" s="14">
        <v>246</v>
      </c>
      <c r="B249" s="15">
        <v>102583732</v>
      </c>
      <c r="C249" s="14" t="s">
        <v>1547</v>
      </c>
      <c r="D249" s="16" t="s">
        <v>1548</v>
      </c>
      <c r="E249" s="18" t="s">
        <v>24</v>
      </c>
      <c r="F249" s="16" t="s">
        <v>1546</v>
      </c>
      <c r="G249" s="14">
        <v>2025</v>
      </c>
      <c r="H249" s="17">
        <v>2</v>
      </c>
      <c r="I249" s="16" t="s">
        <v>26</v>
      </c>
      <c r="J249" s="16" t="s">
        <v>45</v>
      </c>
    </row>
    <row r="250" ht="12.9" customHeight="1" spans="1:10">
      <c r="A250" s="14">
        <v>247</v>
      </c>
      <c r="B250" s="15">
        <v>132580086</v>
      </c>
      <c r="C250" s="14" t="s">
        <v>1549</v>
      </c>
      <c r="D250" s="16" t="s">
        <v>1550</v>
      </c>
      <c r="E250" s="18" t="s">
        <v>24</v>
      </c>
      <c r="F250" s="16" t="s">
        <v>399</v>
      </c>
      <c r="G250" s="14">
        <v>2025</v>
      </c>
      <c r="H250" s="17">
        <v>6</v>
      </c>
      <c r="I250" s="16" t="s">
        <v>26</v>
      </c>
      <c r="J250" s="16" t="s">
        <v>45</v>
      </c>
    </row>
    <row r="251" ht="12.9" customHeight="1" spans="1:10">
      <c r="A251" s="14">
        <v>248</v>
      </c>
      <c r="B251" s="15">
        <v>102583742</v>
      </c>
      <c r="C251" s="14" t="s">
        <v>1551</v>
      </c>
      <c r="D251" s="16" t="s">
        <v>1552</v>
      </c>
      <c r="E251" s="18" t="s">
        <v>24</v>
      </c>
      <c r="F251" s="16" t="s">
        <v>1553</v>
      </c>
      <c r="G251" s="14">
        <v>2025</v>
      </c>
      <c r="H251" s="17">
        <v>3</v>
      </c>
      <c r="I251" s="16" t="s">
        <v>26</v>
      </c>
      <c r="J251" s="16" t="s">
        <v>45</v>
      </c>
    </row>
    <row r="252" ht="12.9" customHeight="1" spans="1:10">
      <c r="A252" s="14">
        <v>249</v>
      </c>
      <c r="B252" s="15">
        <v>132580087</v>
      </c>
      <c r="C252" s="14" t="s">
        <v>1554</v>
      </c>
      <c r="D252" s="16" t="s">
        <v>1555</v>
      </c>
      <c r="E252" s="18" t="s">
        <v>24</v>
      </c>
      <c r="F252" s="16" t="s">
        <v>356</v>
      </c>
      <c r="G252" s="14">
        <v>2025</v>
      </c>
      <c r="H252" s="17">
        <v>5</v>
      </c>
      <c r="I252" s="16" t="s">
        <v>26</v>
      </c>
      <c r="J252" s="16" t="s">
        <v>45</v>
      </c>
    </row>
    <row r="253" ht="12.9" customHeight="1" spans="1:10">
      <c r="A253" s="14">
        <v>250</v>
      </c>
      <c r="B253" s="15">
        <v>132580089</v>
      </c>
      <c r="C253" s="14" t="s">
        <v>1556</v>
      </c>
      <c r="D253" s="16" t="s">
        <v>1557</v>
      </c>
      <c r="E253" s="18" t="s">
        <v>24</v>
      </c>
      <c r="F253" s="16" t="s">
        <v>1543</v>
      </c>
      <c r="G253" s="14">
        <v>2025</v>
      </c>
      <c r="H253" s="17">
        <v>0.8</v>
      </c>
      <c r="I253" s="16" t="s">
        <v>26</v>
      </c>
      <c r="J253" s="16" t="s">
        <v>45</v>
      </c>
    </row>
    <row r="254" ht="12.9" customHeight="1" spans="1:10">
      <c r="A254" s="14">
        <v>251</v>
      </c>
      <c r="B254" s="15">
        <v>132580088</v>
      </c>
      <c r="C254" s="14" t="s">
        <v>1558</v>
      </c>
      <c r="D254" s="16" t="s">
        <v>1559</v>
      </c>
      <c r="E254" s="18" t="s">
        <v>24</v>
      </c>
      <c r="F254" s="16" t="s">
        <v>1543</v>
      </c>
      <c r="G254" s="14">
        <v>2025</v>
      </c>
      <c r="H254" s="17">
        <v>1.5</v>
      </c>
      <c r="I254" s="16" t="s">
        <v>26</v>
      </c>
      <c r="J254" s="16" t="s">
        <v>45</v>
      </c>
    </row>
    <row r="255" ht="12.9" customHeight="1" spans="1:10">
      <c r="A255" s="14">
        <v>252</v>
      </c>
      <c r="B255" s="15">
        <v>102583880</v>
      </c>
      <c r="C255" s="14" t="s">
        <v>1560</v>
      </c>
      <c r="D255" s="16" t="s">
        <v>1561</v>
      </c>
      <c r="E255" s="18" t="s">
        <v>24</v>
      </c>
      <c r="F255" s="16" t="s">
        <v>1562</v>
      </c>
      <c r="G255" s="14">
        <v>2025</v>
      </c>
      <c r="H255" s="17">
        <v>6</v>
      </c>
      <c r="I255" s="16" t="s">
        <v>26</v>
      </c>
      <c r="J255" s="16" t="s">
        <v>45</v>
      </c>
    </row>
    <row r="256" ht="12.9" customHeight="1" spans="1:10">
      <c r="A256" s="14">
        <v>253</v>
      </c>
      <c r="B256" s="15">
        <v>102583876</v>
      </c>
      <c r="C256" s="14" t="s">
        <v>1563</v>
      </c>
      <c r="D256" s="16" t="s">
        <v>1564</v>
      </c>
      <c r="E256" s="18" t="s">
        <v>24</v>
      </c>
      <c r="F256" s="16" t="s">
        <v>1220</v>
      </c>
      <c r="G256" s="14">
        <v>2025</v>
      </c>
      <c r="H256" s="17">
        <v>5</v>
      </c>
      <c r="I256" s="16" t="s">
        <v>26</v>
      </c>
      <c r="J256" s="16" t="s">
        <v>45</v>
      </c>
    </row>
    <row r="257" ht="12.9" customHeight="1" spans="1:10">
      <c r="A257" s="14">
        <v>254</v>
      </c>
      <c r="B257" s="15">
        <v>102583924</v>
      </c>
      <c r="C257" s="14" t="s">
        <v>1565</v>
      </c>
      <c r="D257" s="16" t="s">
        <v>1566</v>
      </c>
      <c r="E257" s="18" t="s">
        <v>24</v>
      </c>
      <c r="F257" s="16" t="s">
        <v>973</v>
      </c>
      <c r="G257" s="14">
        <v>2025</v>
      </c>
      <c r="H257" s="17">
        <v>4.6</v>
      </c>
      <c r="I257" s="16" t="s">
        <v>26</v>
      </c>
      <c r="J257" s="16" t="s">
        <v>45</v>
      </c>
    </row>
    <row r="258" ht="12.9" customHeight="1" spans="1:10">
      <c r="A258" s="14">
        <v>255</v>
      </c>
      <c r="B258" s="15">
        <v>132580090</v>
      </c>
      <c r="C258" s="14" t="s">
        <v>1567</v>
      </c>
      <c r="D258" s="16" t="s">
        <v>1568</v>
      </c>
      <c r="E258" s="18" t="s">
        <v>24</v>
      </c>
      <c r="F258" s="16" t="s">
        <v>1065</v>
      </c>
      <c r="G258" s="14">
        <v>2025</v>
      </c>
      <c r="H258" s="17">
        <v>5</v>
      </c>
      <c r="I258" s="16" t="s">
        <v>26</v>
      </c>
      <c r="J258" s="16" t="s">
        <v>45</v>
      </c>
    </row>
    <row r="259" ht="12.9" customHeight="1" spans="1:10">
      <c r="A259" s="14">
        <v>256</v>
      </c>
      <c r="B259" s="15">
        <v>132580094</v>
      </c>
      <c r="C259" s="14" t="s">
        <v>1569</v>
      </c>
      <c r="D259" s="16" t="s">
        <v>1570</v>
      </c>
      <c r="E259" s="18" t="s">
        <v>24</v>
      </c>
      <c r="F259" s="16" t="s">
        <v>1543</v>
      </c>
      <c r="G259" s="14">
        <v>2025</v>
      </c>
      <c r="H259" s="17">
        <v>1</v>
      </c>
      <c r="I259" s="16" t="s">
        <v>26</v>
      </c>
      <c r="J259" s="16" t="s">
        <v>45</v>
      </c>
    </row>
    <row r="260" ht="12.9" customHeight="1" spans="1:10">
      <c r="A260" s="14">
        <v>257</v>
      </c>
      <c r="B260" s="15">
        <v>132580091</v>
      </c>
      <c r="C260" s="14" t="s">
        <v>1571</v>
      </c>
      <c r="D260" s="16" t="s">
        <v>1572</v>
      </c>
      <c r="E260" s="18" t="s">
        <v>24</v>
      </c>
      <c r="F260" s="16" t="s">
        <v>1543</v>
      </c>
      <c r="G260" s="14">
        <v>2025</v>
      </c>
      <c r="H260" s="17">
        <v>1</v>
      </c>
      <c r="I260" s="16" t="s">
        <v>26</v>
      </c>
      <c r="J260" s="16" t="s">
        <v>45</v>
      </c>
    </row>
    <row r="261" ht="12.9" customHeight="1" spans="1:10">
      <c r="A261" s="14">
        <v>258</v>
      </c>
      <c r="B261" s="15">
        <v>132580092</v>
      </c>
      <c r="C261" s="14" t="s">
        <v>1573</v>
      </c>
      <c r="D261" s="16" t="s">
        <v>1574</v>
      </c>
      <c r="E261" s="18" t="s">
        <v>24</v>
      </c>
      <c r="F261" s="16" t="s">
        <v>1543</v>
      </c>
      <c r="G261" s="14">
        <v>2025</v>
      </c>
      <c r="H261" s="17">
        <v>1</v>
      </c>
      <c r="I261" s="16" t="s">
        <v>26</v>
      </c>
      <c r="J261" s="16" t="s">
        <v>45</v>
      </c>
    </row>
    <row r="262" ht="12.9" customHeight="1" spans="1:10">
      <c r="A262" s="14">
        <v>259</v>
      </c>
      <c r="B262" s="15">
        <v>132580097</v>
      </c>
      <c r="C262" s="14" t="s">
        <v>1575</v>
      </c>
      <c r="D262" s="16" t="s">
        <v>1576</v>
      </c>
      <c r="E262" s="18" t="s">
        <v>24</v>
      </c>
      <c r="F262" s="16" t="s">
        <v>1543</v>
      </c>
      <c r="G262" s="14">
        <v>2025</v>
      </c>
      <c r="H262" s="17">
        <v>1</v>
      </c>
      <c r="I262" s="16" t="s">
        <v>26</v>
      </c>
      <c r="J262" s="16" t="s">
        <v>45</v>
      </c>
    </row>
    <row r="263" ht="12.9" customHeight="1" spans="1:10">
      <c r="A263" s="14">
        <v>260</v>
      </c>
      <c r="B263" s="15">
        <v>132580096</v>
      </c>
      <c r="C263" s="14" t="s">
        <v>1577</v>
      </c>
      <c r="D263" s="16" t="s">
        <v>1578</v>
      </c>
      <c r="E263" s="18" t="s">
        <v>24</v>
      </c>
      <c r="F263" s="16" t="s">
        <v>445</v>
      </c>
      <c r="G263" s="14">
        <v>2025</v>
      </c>
      <c r="H263" s="17">
        <v>20</v>
      </c>
      <c r="I263" s="16" t="s">
        <v>26</v>
      </c>
      <c r="J263" s="16" t="s">
        <v>45</v>
      </c>
    </row>
    <row r="264" ht="12.9" customHeight="1" spans="1:10">
      <c r="A264" s="14">
        <v>261</v>
      </c>
      <c r="B264" s="15">
        <v>132580104</v>
      </c>
      <c r="C264" s="14" t="s">
        <v>1579</v>
      </c>
      <c r="D264" s="16" t="s">
        <v>1580</v>
      </c>
      <c r="E264" s="18" t="s">
        <v>24</v>
      </c>
      <c r="F264" s="16" t="s">
        <v>1581</v>
      </c>
      <c r="G264" s="14">
        <v>2025</v>
      </c>
      <c r="H264" s="17">
        <v>5</v>
      </c>
      <c r="I264" s="16" t="s">
        <v>26</v>
      </c>
      <c r="J264" s="16" t="s">
        <v>45</v>
      </c>
    </row>
    <row r="265" ht="12.9" customHeight="1" spans="1:10">
      <c r="A265" s="14">
        <v>262</v>
      </c>
      <c r="B265" s="15" t="s">
        <v>1582</v>
      </c>
      <c r="C265" s="14" t="s">
        <v>1583</v>
      </c>
      <c r="D265" s="16" t="s">
        <v>1584</v>
      </c>
      <c r="E265" s="18" t="s">
        <v>24</v>
      </c>
      <c r="F265" s="16" t="s">
        <v>399</v>
      </c>
      <c r="G265" s="14">
        <v>2025</v>
      </c>
      <c r="H265" s="17">
        <v>5</v>
      </c>
      <c r="I265" s="16" t="s">
        <v>26</v>
      </c>
      <c r="J265" s="16" t="s">
        <v>45</v>
      </c>
    </row>
    <row r="266" ht="12.9" customHeight="1" spans="1:10">
      <c r="A266" s="14">
        <v>263</v>
      </c>
      <c r="B266" s="15">
        <v>132580105</v>
      </c>
      <c r="C266" s="14" t="s">
        <v>1585</v>
      </c>
      <c r="D266" s="16" t="s">
        <v>1586</v>
      </c>
      <c r="E266" s="18" t="s">
        <v>24</v>
      </c>
      <c r="F266" s="16" t="s">
        <v>1543</v>
      </c>
      <c r="G266" s="14">
        <v>2025</v>
      </c>
      <c r="H266" s="17">
        <v>1.3</v>
      </c>
      <c r="I266" s="16" t="s">
        <v>26</v>
      </c>
      <c r="J266" s="16" t="s">
        <v>45</v>
      </c>
    </row>
    <row r="267" ht="12.9" customHeight="1" spans="1:10">
      <c r="A267" s="14">
        <v>264</v>
      </c>
      <c r="B267" s="15">
        <v>132580107</v>
      </c>
      <c r="C267" s="14" t="s">
        <v>1587</v>
      </c>
      <c r="D267" s="16" t="s">
        <v>1588</v>
      </c>
      <c r="E267" s="18" t="s">
        <v>24</v>
      </c>
      <c r="F267" s="16" t="s">
        <v>1543</v>
      </c>
      <c r="G267" s="14">
        <v>2025</v>
      </c>
      <c r="H267" s="17">
        <v>0.5</v>
      </c>
      <c r="I267" s="16" t="s">
        <v>26</v>
      </c>
      <c r="J267" s="16" t="s">
        <v>45</v>
      </c>
    </row>
    <row r="268" ht="12.9" customHeight="1" spans="1:10">
      <c r="A268" s="14">
        <v>265</v>
      </c>
      <c r="B268" s="15">
        <v>132580108</v>
      </c>
      <c r="C268" s="14" t="s">
        <v>1589</v>
      </c>
      <c r="D268" s="16" t="s">
        <v>1590</v>
      </c>
      <c r="E268" s="18" t="s">
        <v>24</v>
      </c>
      <c r="F268" s="16" t="s">
        <v>280</v>
      </c>
      <c r="G268" s="14">
        <v>2025</v>
      </c>
      <c r="H268" s="17">
        <v>5</v>
      </c>
      <c r="I268" s="16" t="s">
        <v>26</v>
      </c>
      <c r="J268" s="16" t="s">
        <v>45</v>
      </c>
    </row>
    <row r="269" ht="12.9" customHeight="1" spans="1:10">
      <c r="A269" s="14">
        <v>266</v>
      </c>
      <c r="B269" s="15">
        <v>132580110</v>
      </c>
      <c r="C269" s="14" t="s">
        <v>1591</v>
      </c>
      <c r="D269" s="16" t="s">
        <v>1592</v>
      </c>
      <c r="E269" s="18" t="s">
        <v>24</v>
      </c>
      <c r="F269" s="16" t="s">
        <v>91</v>
      </c>
      <c r="G269" s="14">
        <v>2025</v>
      </c>
      <c r="H269" s="17">
        <v>20</v>
      </c>
      <c r="I269" s="16" t="s">
        <v>26</v>
      </c>
      <c r="J269" s="16" t="s">
        <v>45</v>
      </c>
    </row>
    <row r="270" ht="12.9" customHeight="1" spans="1:10">
      <c r="A270" s="14">
        <v>267</v>
      </c>
      <c r="B270" s="15">
        <v>132580111</v>
      </c>
      <c r="C270" s="14" t="s">
        <v>1593</v>
      </c>
      <c r="D270" s="16" t="s">
        <v>1594</v>
      </c>
      <c r="E270" s="18" t="s">
        <v>24</v>
      </c>
      <c r="F270" s="16" t="s">
        <v>91</v>
      </c>
      <c r="G270" s="14">
        <v>2025</v>
      </c>
      <c r="H270" s="17">
        <v>20</v>
      </c>
      <c r="I270" s="16" t="s">
        <v>26</v>
      </c>
      <c r="J270" s="16" t="s">
        <v>45</v>
      </c>
    </row>
    <row r="271" ht="12.9" customHeight="1" spans="1:10">
      <c r="A271" s="14">
        <v>268</v>
      </c>
      <c r="B271" s="15">
        <v>132580113</v>
      </c>
      <c r="C271" s="14" t="s">
        <v>1595</v>
      </c>
      <c r="D271" s="16" t="s">
        <v>1596</v>
      </c>
      <c r="E271" s="18" t="s">
        <v>24</v>
      </c>
      <c r="F271" s="16" t="s">
        <v>471</v>
      </c>
      <c r="G271" s="14">
        <v>2025</v>
      </c>
      <c r="H271" s="17">
        <v>10</v>
      </c>
      <c r="I271" s="16" t="s">
        <v>26</v>
      </c>
      <c r="J271" s="16" t="s">
        <v>45</v>
      </c>
    </row>
    <row r="272" ht="12.9" customHeight="1" spans="1:10">
      <c r="A272" s="14">
        <v>269</v>
      </c>
      <c r="B272" s="15">
        <v>132580112</v>
      </c>
      <c r="C272" s="14" t="s">
        <v>1597</v>
      </c>
      <c r="D272" s="16" t="s">
        <v>1598</v>
      </c>
      <c r="E272" s="18" t="s">
        <v>24</v>
      </c>
      <c r="F272" s="16" t="s">
        <v>1085</v>
      </c>
      <c r="G272" s="14">
        <v>2025</v>
      </c>
      <c r="H272" s="17">
        <v>8</v>
      </c>
      <c r="I272" s="16" t="s">
        <v>26</v>
      </c>
      <c r="J272" s="16" t="s">
        <v>45</v>
      </c>
    </row>
    <row r="273" ht="12.9" customHeight="1" spans="1:10">
      <c r="A273" s="14">
        <v>270</v>
      </c>
      <c r="B273" s="15">
        <v>132580115</v>
      </c>
      <c r="C273" s="14" t="s">
        <v>1599</v>
      </c>
      <c r="D273" s="16" t="s">
        <v>1600</v>
      </c>
      <c r="E273" s="18" t="s">
        <v>24</v>
      </c>
      <c r="F273" s="16" t="s">
        <v>471</v>
      </c>
      <c r="G273" s="14">
        <v>2025</v>
      </c>
      <c r="H273" s="17">
        <v>10</v>
      </c>
      <c r="I273" s="16" t="s">
        <v>26</v>
      </c>
      <c r="J273" s="16" t="s">
        <v>45</v>
      </c>
    </row>
    <row r="274" ht="12.9" customHeight="1" spans="1:10">
      <c r="A274" s="14">
        <v>271</v>
      </c>
      <c r="B274" s="15">
        <v>132580114</v>
      </c>
      <c r="C274" s="14" t="s">
        <v>1601</v>
      </c>
      <c r="D274" s="16" t="s">
        <v>1602</v>
      </c>
      <c r="E274" s="18" t="s">
        <v>24</v>
      </c>
      <c r="F274" s="16" t="s">
        <v>1543</v>
      </c>
      <c r="G274" s="14">
        <v>2025</v>
      </c>
      <c r="H274" s="17">
        <v>1.2</v>
      </c>
      <c r="I274" s="16" t="s">
        <v>26</v>
      </c>
      <c r="J274" s="16" t="s">
        <v>45</v>
      </c>
    </row>
    <row r="275" ht="12.9" customHeight="1" spans="1:10">
      <c r="A275" s="14">
        <v>272</v>
      </c>
      <c r="B275" s="15">
        <v>102584507</v>
      </c>
      <c r="C275" s="14" t="s">
        <v>1603</v>
      </c>
      <c r="D275" s="16" t="s">
        <v>1604</v>
      </c>
      <c r="E275" s="18" t="s">
        <v>24</v>
      </c>
      <c r="F275" s="16" t="s">
        <v>1449</v>
      </c>
      <c r="G275" s="14">
        <v>2025</v>
      </c>
      <c r="H275" s="17">
        <v>7</v>
      </c>
      <c r="I275" s="16" t="s">
        <v>26</v>
      </c>
      <c r="J275" s="16" t="s">
        <v>45</v>
      </c>
    </row>
    <row r="276" ht="12.9" customHeight="1" spans="1:10">
      <c r="A276" s="14">
        <v>273</v>
      </c>
      <c r="B276" s="15">
        <v>102584579</v>
      </c>
      <c r="C276" s="14" t="s">
        <v>1605</v>
      </c>
      <c r="D276" s="16" t="s">
        <v>1606</v>
      </c>
      <c r="E276" s="18" t="s">
        <v>24</v>
      </c>
      <c r="F276" s="16" t="s">
        <v>1607</v>
      </c>
      <c r="G276" s="14">
        <v>2025</v>
      </c>
      <c r="H276" s="17">
        <v>10</v>
      </c>
      <c r="I276" s="16" t="s">
        <v>26</v>
      </c>
      <c r="J276" s="16" t="s">
        <v>45</v>
      </c>
    </row>
    <row r="277" ht="12.9" customHeight="1" spans="1:10">
      <c r="A277" s="14">
        <v>274</v>
      </c>
      <c r="B277" s="15">
        <v>102585036</v>
      </c>
      <c r="C277" s="14" t="s">
        <v>1608</v>
      </c>
      <c r="D277" s="16" t="s">
        <v>1609</v>
      </c>
      <c r="E277" s="18" t="s">
        <v>24</v>
      </c>
      <c r="F277" s="16" t="s">
        <v>1220</v>
      </c>
      <c r="G277" s="14">
        <v>2025</v>
      </c>
      <c r="H277" s="17">
        <v>2</v>
      </c>
      <c r="I277" s="16" t="s">
        <v>26</v>
      </c>
      <c r="J277" s="16" t="s">
        <v>27</v>
      </c>
    </row>
    <row r="278" ht="12.9" customHeight="1" spans="1:10">
      <c r="A278" s="14">
        <v>275</v>
      </c>
      <c r="B278" s="15">
        <v>132580131</v>
      </c>
      <c r="C278" s="14" t="s">
        <v>1610</v>
      </c>
      <c r="D278" s="16" t="s">
        <v>1611</v>
      </c>
      <c r="E278" s="18" t="s">
        <v>24</v>
      </c>
      <c r="F278" s="16" t="s">
        <v>293</v>
      </c>
      <c r="G278" s="14">
        <v>2025</v>
      </c>
      <c r="H278" s="17">
        <v>10</v>
      </c>
      <c r="I278" s="16" t="s">
        <v>26</v>
      </c>
      <c r="J278" s="16" t="s">
        <v>27</v>
      </c>
    </row>
    <row r="279" ht="12.9" customHeight="1" spans="1:10">
      <c r="A279" s="14">
        <v>276</v>
      </c>
      <c r="B279" s="15">
        <v>102584940</v>
      </c>
      <c r="C279" s="14" t="s">
        <v>1612</v>
      </c>
      <c r="D279" s="16" t="s">
        <v>1613</v>
      </c>
      <c r="E279" s="18" t="s">
        <v>24</v>
      </c>
      <c r="F279" s="16" t="s">
        <v>1449</v>
      </c>
      <c r="G279" s="14">
        <v>2025</v>
      </c>
      <c r="H279" s="17">
        <v>7</v>
      </c>
      <c r="I279" s="16" t="s">
        <v>26</v>
      </c>
      <c r="J279" s="16" t="s">
        <v>27</v>
      </c>
    </row>
    <row r="280" ht="12.9" customHeight="1" spans="1:10">
      <c r="A280" s="14">
        <v>277</v>
      </c>
      <c r="B280" s="15">
        <v>102584866</v>
      </c>
      <c r="C280" s="14" t="s">
        <v>1614</v>
      </c>
      <c r="D280" s="16" t="s">
        <v>1615</v>
      </c>
      <c r="E280" s="18" t="s">
        <v>24</v>
      </c>
      <c r="F280" s="16" t="s">
        <v>1616</v>
      </c>
      <c r="G280" s="14">
        <v>2025</v>
      </c>
      <c r="H280" s="17">
        <v>1.75</v>
      </c>
      <c r="I280" s="16" t="s">
        <v>26</v>
      </c>
      <c r="J280" s="16" t="s">
        <v>27</v>
      </c>
    </row>
    <row r="281" ht="12.9" customHeight="1" spans="1:10">
      <c r="A281" s="14">
        <v>278</v>
      </c>
      <c r="B281" s="15">
        <v>132580127</v>
      </c>
      <c r="C281" s="14" t="s">
        <v>1617</v>
      </c>
      <c r="D281" s="16" t="s">
        <v>1618</v>
      </c>
      <c r="E281" s="18" t="s">
        <v>24</v>
      </c>
      <c r="F281" s="16" t="s">
        <v>293</v>
      </c>
      <c r="G281" s="14">
        <v>2025</v>
      </c>
      <c r="H281" s="17">
        <v>10</v>
      </c>
      <c r="I281" s="16" t="s">
        <v>26</v>
      </c>
      <c r="J281" s="16" t="s">
        <v>27</v>
      </c>
    </row>
    <row r="282" ht="12.9" customHeight="1" spans="1:10">
      <c r="A282" s="14">
        <v>279</v>
      </c>
      <c r="B282" s="15">
        <v>132500019</v>
      </c>
      <c r="C282" s="14" t="s">
        <v>1619</v>
      </c>
      <c r="D282" s="16" t="s">
        <v>1620</v>
      </c>
      <c r="E282" s="18" t="s">
        <v>24</v>
      </c>
      <c r="F282" s="16" t="s">
        <v>1227</v>
      </c>
      <c r="G282" s="14">
        <v>2025</v>
      </c>
      <c r="H282" s="17">
        <v>5</v>
      </c>
      <c r="I282" s="16" t="s">
        <v>26</v>
      </c>
      <c r="J282" s="16" t="s">
        <v>27</v>
      </c>
    </row>
    <row r="283" ht="12.9" customHeight="1" spans="1:10">
      <c r="A283" s="14">
        <v>280</v>
      </c>
      <c r="B283" s="15">
        <v>132580125</v>
      </c>
      <c r="C283" s="14" t="s">
        <v>1621</v>
      </c>
      <c r="D283" s="16" t="s">
        <v>1622</v>
      </c>
      <c r="E283" s="18" t="s">
        <v>24</v>
      </c>
      <c r="F283" s="16" t="s">
        <v>1065</v>
      </c>
      <c r="G283" s="14">
        <v>2025</v>
      </c>
      <c r="H283" s="17">
        <v>5</v>
      </c>
      <c r="I283" s="16" t="s">
        <v>26</v>
      </c>
      <c r="J283" s="16" t="s">
        <v>27</v>
      </c>
    </row>
    <row r="284" ht="12.9" customHeight="1" spans="1:10">
      <c r="A284" s="14">
        <v>281</v>
      </c>
      <c r="B284" s="15">
        <v>102584769</v>
      </c>
      <c r="C284" s="14" t="s">
        <v>1623</v>
      </c>
      <c r="D284" s="16" t="s">
        <v>1624</v>
      </c>
      <c r="E284" s="18" t="s">
        <v>24</v>
      </c>
      <c r="F284" s="16" t="s">
        <v>1220</v>
      </c>
      <c r="G284" s="14">
        <v>2025</v>
      </c>
      <c r="H284" s="17">
        <v>3</v>
      </c>
      <c r="I284" s="16" t="s">
        <v>26</v>
      </c>
      <c r="J284" s="16" t="s">
        <v>27</v>
      </c>
    </row>
    <row r="285" ht="12.9" customHeight="1" spans="1:10">
      <c r="A285" s="14">
        <v>282</v>
      </c>
      <c r="B285" s="15">
        <v>132580123</v>
      </c>
      <c r="C285" s="14" t="s">
        <v>1625</v>
      </c>
      <c r="D285" s="16" t="s">
        <v>1626</v>
      </c>
      <c r="E285" s="18" t="s">
        <v>24</v>
      </c>
      <c r="F285" s="16" t="s">
        <v>1627</v>
      </c>
      <c r="G285" s="14">
        <v>2025</v>
      </c>
      <c r="H285" s="17">
        <v>6</v>
      </c>
      <c r="I285" s="16" t="s">
        <v>26</v>
      </c>
      <c r="J285" s="16" t="s">
        <v>27</v>
      </c>
    </row>
    <row r="286" ht="12.9" customHeight="1" spans="1:10">
      <c r="A286" s="14">
        <v>283</v>
      </c>
      <c r="B286" s="15">
        <v>132580121</v>
      </c>
      <c r="C286" s="14" t="s">
        <v>1628</v>
      </c>
      <c r="D286" s="16" t="s">
        <v>1629</v>
      </c>
      <c r="E286" s="18" t="s">
        <v>24</v>
      </c>
      <c r="F286" s="16" t="s">
        <v>280</v>
      </c>
      <c r="G286" s="14">
        <v>2025</v>
      </c>
      <c r="H286" s="17">
        <v>5</v>
      </c>
      <c r="I286" s="16" t="s">
        <v>26</v>
      </c>
      <c r="J286" s="16" t="s">
        <v>27</v>
      </c>
    </row>
    <row r="287" ht="12.9" customHeight="1" spans="1:10">
      <c r="A287" s="14">
        <v>284</v>
      </c>
      <c r="B287" s="15">
        <v>132580118</v>
      </c>
      <c r="C287" s="14" t="s">
        <v>1630</v>
      </c>
      <c r="D287" s="16" t="s">
        <v>1631</v>
      </c>
      <c r="E287" s="18" t="s">
        <v>24</v>
      </c>
      <c r="F287" s="16" t="s">
        <v>1085</v>
      </c>
      <c r="G287" s="14">
        <v>2025</v>
      </c>
      <c r="H287" s="17">
        <v>7</v>
      </c>
      <c r="I287" s="16" t="s">
        <v>26</v>
      </c>
      <c r="J287" s="16" t="s">
        <v>27</v>
      </c>
    </row>
    <row r="288" ht="12.9" customHeight="1" spans="1:10">
      <c r="A288" s="14">
        <v>285</v>
      </c>
      <c r="B288" s="15">
        <v>132580117</v>
      </c>
      <c r="C288" s="14" t="s">
        <v>1632</v>
      </c>
      <c r="D288" s="16" t="s">
        <v>1633</v>
      </c>
      <c r="E288" s="18" t="s">
        <v>24</v>
      </c>
      <c r="F288" s="16" t="s">
        <v>1634</v>
      </c>
      <c r="G288" s="14">
        <v>2025</v>
      </c>
      <c r="H288" s="17">
        <v>3</v>
      </c>
      <c r="I288" s="16" t="s">
        <v>26</v>
      </c>
      <c r="J288" s="16" t="s">
        <v>27</v>
      </c>
    </row>
    <row r="289" ht="12.9" customHeight="1" spans="1:10">
      <c r="A289" s="14">
        <v>286</v>
      </c>
      <c r="B289" s="15" t="s">
        <v>1635</v>
      </c>
      <c r="C289" s="14" t="s">
        <v>1636</v>
      </c>
      <c r="D289" s="16" t="s">
        <v>1637</v>
      </c>
      <c r="E289" s="18" t="s">
        <v>24</v>
      </c>
      <c r="F289" s="16" t="s">
        <v>1638</v>
      </c>
      <c r="G289" s="14">
        <v>2025</v>
      </c>
      <c r="H289" s="17">
        <v>7.1</v>
      </c>
      <c r="I289" s="16" t="s">
        <v>26</v>
      </c>
      <c r="J289" s="16" t="s">
        <v>27</v>
      </c>
    </row>
    <row r="290" ht="12.9" customHeight="1" spans="1:10">
      <c r="A290" s="14">
        <v>287</v>
      </c>
      <c r="B290" s="15">
        <v>132580135</v>
      </c>
      <c r="C290" s="14" t="s">
        <v>1639</v>
      </c>
      <c r="D290" s="16" t="s">
        <v>1640</v>
      </c>
      <c r="E290" s="18" t="s">
        <v>24</v>
      </c>
      <c r="F290" s="16" t="s">
        <v>293</v>
      </c>
      <c r="G290" s="14">
        <v>2025</v>
      </c>
      <c r="H290" s="17">
        <v>6</v>
      </c>
      <c r="I290" s="16" t="s">
        <v>26</v>
      </c>
      <c r="J290" s="16" t="s">
        <v>27</v>
      </c>
    </row>
    <row r="291" ht="12.9" customHeight="1" spans="1:10">
      <c r="A291" s="14">
        <v>288</v>
      </c>
      <c r="B291" s="15">
        <v>132500020</v>
      </c>
      <c r="C291" s="14" t="s">
        <v>1641</v>
      </c>
      <c r="D291" s="16" t="s">
        <v>1642</v>
      </c>
      <c r="E291" s="18" t="s">
        <v>24</v>
      </c>
      <c r="F291" s="16" t="s">
        <v>1643</v>
      </c>
      <c r="G291" s="14">
        <v>2025</v>
      </c>
      <c r="H291" s="17">
        <v>3</v>
      </c>
      <c r="I291" s="16" t="s">
        <v>26</v>
      </c>
      <c r="J291" s="16" t="s">
        <v>27</v>
      </c>
    </row>
    <row r="292" ht="12.9" customHeight="1" spans="1:10">
      <c r="A292" s="14">
        <v>289</v>
      </c>
      <c r="B292" s="15">
        <v>132580136</v>
      </c>
      <c r="C292" s="14" t="s">
        <v>1644</v>
      </c>
      <c r="D292" s="16" t="s">
        <v>1645</v>
      </c>
      <c r="E292" s="18" t="s">
        <v>24</v>
      </c>
      <c r="F292" s="16" t="s">
        <v>1065</v>
      </c>
      <c r="G292" s="14">
        <v>2025</v>
      </c>
      <c r="H292" s="17">
        <v>5</v>
      </c>
      <c r="I292" s="16" t="s">
        <v>26</v>
      </c>
      <c r="J292" s="16" t="s">
        <v>27</v>
      </c>
    </row>
    <row r="293" ht="12.9" customHeight="1" spans="1:10">
      <c r="A293" s="14">
        <v>290</v>
      </c>
      <c r="B293" s="15">
        <v>102585158</v>
      </c>
      <c r="C293" s="14" t="s">
        <v>1646</v>
      </c>
      <c r="D293" s="16" t="s">
        <v>1647</v>
      </c>
      <c r="E293" s="18" t="s">
        <v>24</v>
      </c>
      <c r="F293" s="16" t="s">
        <v>324</v>
      </c>
      <c r="G293" s="14">
        <v>2025</v>
      </c>
      <c r="H293" s="17">
        <v>3.5</v>
      </c>
      <c r="I293" s="16" t="s">
        <v>26</v>
      </c>
      <c r="J293" s="16" t="s">
        <v>27</v>
      </c>
    </row>
    <row r="294" ht="12.9" customHeight="1" spans="1:10">
      <c r="A294" s="14">
        <v>291</v>
      </c>
      <c r="B294" s="15">
        <v>102501767</v>
      </c>
      <c r="C294" s="14" t="s">
        <v>1648</v>
      </c>
      <c r="D294" s="16" t="s">
        <v>1649</v>
      </c>
      <c r="E294" s="18" t="s">
        <v>24</v>
      </c>
      <c r="F294" s="16" t="s">
        <v>396</v>
      </c>
      <c r="G294" s="14">
        <v>2025</v>
      </c>
      <c r="H294" s="17">
        <v>5</v>
      </c>
      <c r="I294" s="16" t="s">
        <v>26</v>
      </c>
      <c r="J294" s="16" t="s">
        <v>27</v>
      </c>
    </row>
    <row r="295" ht="12.9" customHeight="1" spans="1:10">
      <c r="A295" s="14">
        <v>292</v>
      </c>
      <c r="B295" s="15">
        <v>132580141</v>
      </c>
      <c r="C295" s="14" t="s">
        <v>1650</v>
      </c>
      <c r="D295" s="16" t="s">
        <v>1651</v>
      </c>
      <c r="E295" s="18" t="s">
        <v>24</v>
      </c>
      <c r="F295" s="16" t="s">
        <v>471</v>
      </c>
      <c r="G295" s="14">
        <v>2025</v>
      </c>
      <c r="H295" s="17">
        <v>10</v>
      </c>
      <c r="I295" s="16" t="s">
        <v>26</v>
      </c>
      <c r="J295" s="16" t="s">
        <v>27</v>
      </c>
    </row>
    <row r="296" ht="12.9" customHeight="1" spans="1:10">
      <c r="A296" s="14">
        <v>293</v>
      </c>
      <c r="B296" s="15">
        <v>132580142</v>
      </c>
      <c r="C296" s="14" t="s">
        <v>1652</v>
      </c>
      <c r="D296" s="16" t="s">
        <v>1653</v>
      </c>
      <c r="E296" s="18" t="s">
        <v>24</v>
      </c>
      <c r="F296" s="16" t="s">
        <v>471</v>
      </c>
      <c r="G296" s="14">
        <v>2025</v>
      </c>
      <c r="H296" s="17">
        <v>10</v>
      </c>
      <c r="I296" s="16" t="s">
        <v>26</v>
      </c>
      <c r="J296" s="16" t="s">
        <v>27</v>
      </c>
    </row>
    <row r="297" ht="12.9" customHeight="1" spans="1:10">
      <c r="A297" s="14">
        <v>294</v>
      </c>
      <c r="B297" s="15">
        <v>132580139</v>
      </c>
      <c r="C297" s="14" t="s">
        <v>1654</v>
      </c>
      <c r="D297" s="16" t="s">
        <v>1655</v>
      </c>
      <c r="E297" s="18" t="s">
        <v>24</v>
      </c>
      <c r="F297" s="16" t="s">
        <v>91</v>
      </c>
      <c r="G297" s="14">
        <v>2025</v>
      </c>
      <c r="H297" s="17">
        <v>20</v>
      </c>
      <c r="I297" s="16" t="s">
        <v>26</v>
      </c>
      <c r="J297" s="16" t="s">
        <v>27</v>
      </c>
    </row>
    <row r="298" ht="12.9" customHeight="1" spans="1:10">
      <c r="A298" s="14">
        <v>295</v>
      </c>
      <c r="B298" s="15">
        <v>132580140</v>
      </c>
      <c r="C298" s="14" t="s">
        <v>1656</v>
      </c>
      <c r="D298" s="16" t="s">
        <v>1657</v>
      </c>
      <c r="E298" s="18" t="s">
        <v>24</v>
      </c>
      <c r="F298" s="16" t="s">
        <v>91</v>
      </c>
      <c r="G298" s="14">
        <v>2025</v>
      </c>
      <c r="H298" s="17">
        <v>20</v>
      </c>
      <c r="I298" s="16" t="s">
        <v>26</v>
      </c>
      <c r="J298" s="16" t="s">
        <v>27</v>
      </c>
    </row>
    <row r="299" ht="12.9" customHeight="1" spans="1:10">
      <c r="A299" s="14">
        <v>296</v>
      </c>
      <c r="B299" s="15">
        <v>132580152</v>
      </c>
      <c r="C299" s="14" t="s">
        <v>1658</v>
      </c>
      <c r="D299" s="16" t="s">
        <v>1659</v>
      </c>
      <c r="E299" s="18" t="s">
        <v>24</v>
      </c>
      <c r="F299" s="16" t="s">
        <v>91</v>
      </c>
      <c r="G299" s="14">
        <v>2025</v>
      </c>
      <c r="H299" s="17">
        <v>20</v>
      </c>
      <c r="I299" s="16" t="s">
        <v>26</v>
      </c>
      <c r="J299" s="16" t="s">
        <v>27</v>
      </c>
    </row>
    <row r="300" ht="12.9" customHeight="1" spans="1:10">
      <c r="A300" s="14">
        <v>297</v>
      </c>
      <c r="B300" s="15" t="s">
        <v>1660</v>
      </c>
      <c r="C300" s="14" t="s">
        <v>1661</v>
      </c>
      <c r="D300" s="16" t="s">
        <v>1662</v>
      </c>
      <c r="E300" s="18" t="s">
        <v>24</v>
      </c>
      <c r="F300" s="16" t="s">
        <v>1546</v>
      </c>
      <c r="G300" s="14">
        <v>2025</v>
      </c>
      <c r="H300" s="17">
        <v>1</v>
      </c>
      <c r="I300" s="16" t="s">
        <v>26</v>
      </c>
      <c r="J300" s="16" t="s">
        <v>27</v>
      </c>
    </row>
    <row r="301" ht="12.9" customHeight="1" spans="1:10">
      <c r="A301" s="14">
        <v>298</v>
      </c>
      <c r="B301" s="15">
        <v>132580151</v>
      </c>
      <c r="C301" s="14" t="s">
        <v>1663</v>
      </c>
      <c r="D301" s="16" t="s">
        <v>1664</v>
      </c>
      <c r="E301" s="18" t="s">
        <v>24</v>
      </c>
      <c r="F301" s="16" t="s">
        <v>91</v>
      </c>
      <c r="G301" s="14">
        <v>2025</v>
      </c>
      <c r="H301" s="17">
        <v>20</v>
      </c>
      <c r="I301" s="16" t="s">
        <v>26</v>
      </c>
      <c r="J301" s="16" t="s">
        <v>27</v>
      </c>
    </row>
    <row r="302" ht="12.9" customHeight="1" spans="1:10">
      <c r="A302" s="14">
        <v>299</v>
      </c>
      <c r="B302" s="15" t="s">
        <v>1665</v>
      </c>
      <c r="C302" s="14" t="s">
        <v>1666</v>
      </c>
      <c r="D302" s="16" t="s">
        <v>1667</v>
      </c>
      <c r="E302" s="18" t="s">
        <v>24</v>
      </c>
      <c r="F302" s="16" t="s">
        <v>973</v>
      </c>
      <c r="G302" s="14">
        <v>2026</v>
      </c>
      <c r="H302" s="17">
        <v>10</v>
      </c>
      <c r="I302" s="16" t="s">
        <v>26</v>
      </c>
      <c r="J302" s="16" t="s">
        <v>27</v>
      </c>
    </row>
    <row r="303" ht="12.9" customHeight="1" spans="1:10">
      <c r="A303" s="14">
        <v>300</v>
      </c>
      <c r="B303" s="15" t="s">
        <v>1668</v>
      </c>
      <c r="C303" s="14" t="s">
        <v>1669</v>
      </c>
      <c r="D303" s="16" t="s">
        <v>1670</v>
      </c>
      <c r="E303" s="18" t="s">
        <v>24</v>
      </c>
      <c r="F303" s="16" t="s">
        <v>973</v>
      </c>
      <c r="G303" s="14">
        <v>2026</v>
      </c>
      <c r="H303" s="17">
        <v>5</v>
      </c>
      <c r="I303" s="16" t="s">
        <v>26</v>
      </c>
      <c r="J303" s="16" t="s">
        <v>27</v>
      </c>
    </row>
    <row r="304" ht="12.9" customHeight="1" spans="1:10">
      <c r="A304" s="14">
        <v>301</v>
      </c>
      <c r="B304" s="15" t="s">
        <v>1671</v>
      </c>
      <c r="C304" s="14" t="s">
        <v>1672</v>
      </c>
      <c r="D304" s="16" t="s">
        <v>1673</v>
      </c>
      <c r="E304" s="18" t="s">
        <v>24</v>
      </c>
      <c r="F304" s="16" t="s">
        <v>399</v>
      </c>
      <c r="G304" s="14">
        <v>2026</v>
      </c>
      <c r="H304" s="17">
        <v>5</v>
      </c>
      <c r="I304" s="16" t="s">
        <v>26</v>
      </c>
      <c r="J304" s="16" t="s">
        <v>27</v>
      </c>
    </row>
    <row r="305" ht="12.9" customHeight="1" spans="1:10">
      <c r="A305" s="14">
        <v>302</v>
      </c>
      <c r="B305" s="15" t="s">
        <v>1674</v>
      </c>
      <c r="C305" s="14" t="s">
        <v>1675</v>
      </c>
      <c r="D305" s="16" t="s">
        <v>1676</v>
      </c>
      <c r="E305" s="18" t="s">
        <v>24</v>
      </c>
      <c r="F305" s="16" t="s">
        <v>1677</v>
      </c>
      <c r="G305" s="14">
        <v>2026</v>
      </c>
      <c r="H305" s="17">
        <v>7</v>
      </c>
      <c r="I305" s="16" t="s">
        <v>26</v>
      </c>
      <c r="J305" s="16" t="s">
        <v>27</v>
      </c>
    </row>
    <row r="306" ht="12.9" customHeight="1" spans="1:10">
      <c r="A306" s="14">
        <v>303</v>
      </c>
      <c r="B306" s="15" t="s">
        <v>1678</v>
      </c>
      <c r="C306" s="14" t="s">
        <v>1679</v>
      </c>
      <c r="D306" s="16" t="s">
        <v>1680</v>
      </c>
      <c r="E306" s="18" t="s">
        <v>24</v>
      </c>
      <c r="F306" s="16" t="s">
        <v>1543</v>
      </c>
      <c r="G306" s="14">
        <v>2026</v>
      </c>
      <c r="H306" s="17">
        <v>2</v>
      </c>
      <c r="I306" s="16" t="s">
        <v>26</v>
      </c>
      <c r="J306" s="16" t="s">
        <v>27</v>
      </c>
    </row>
    <row r="307" ht="12.9" customHeight="1" spans="1:10">
      <c r="A307" s="14">
        <v>304</v>
      </c>
      <c r="B307" s="15" t="s">
        <v>1681</v>
      </c>
      <c r="C307" s="14" t="s">
        <v>1682</v>
      </c>
      <c r="D307" s="16" t="s">
        <v>1683</v>
      </c>
      <c r="E307" s="18" t="s">
        <v>24</v>
      </c>
      <c r="F307" s="16" t="s">
        <v>1065</v>
      </c>
      <c r="G307" s="14">
        <v>2026</v>
      </c>
      <c r="H307" s="17">
        <v>5</v>
      </c>
      <c r="I307" s="16" t="s">
        <v>26</v>
      </c>
      <c r="J307" s="16" t="s">
        <v>27</v>
      </c>
    </row>
    <row r="308" ht="12.9" customHeight="1" spans="1:10">
      <c r="A308" s="14">
        <v>305</v>
      </c>
      <c r="B308" s="15" t="s">
        <v>1684</v>
      </c>
      <c r="C308" s="14" t="s">
        <v>1685</v>
      </c>
      <c r="D308" s="16" t="s">
        <v>1686</v>
      </c>
      <c r="E308" s="18" t="s">
        <v>24</v>
      </c>
      <c r="F308" s="16" t="s">
        <v>1543</v>
      </c>
      <c r="G308" s="14">
        <v>2026</v>
      </c>
      <c r="H308" s="17">
        <v>2</v>
      </c>
      <c r="I308" s="16" t="s">
        <v>26</v>
      </c>
      <c r="J308" s="16" t="s">
        <v>27</v>
      </c>
    </row>
    <row r="309" ht="12.9" customHeight="1" spans="1:10">
      <c r="A309" s="14">
        <v>306</v>
      </c>
      <c r="B309" s="15" t="s">
        <v>1687</v>
      </c>
      <c r="C309" s="14" t="s">
        <v>1688</v>
      </c>
      <c r="D309" s="16" t="s">
        <v>1689</v>
      </c>
      <c r="E309" s="18" t="s">
        <v>24</v>
      </c>
      <c r="F309" s="16" t="s">
        <v>293</v>
      </c>
      <c r="G309" s="14">
        <v>2026</v>
      </c>
      <c r="H309" s="17">
        <v>10</v>
      </c>
      <c r="I309" s="16" t="s">
        <v>26</v>
      </c>
      <c r="J309" s="16" t="s">
        <v>27</v>
      </c>
    </row>
    <row r="310" ht="12.9" customHeight="1" spans="1:10">
      <c r="A310" s="14">
        <v>307</v>
      </c>
      <c r="B310" s="15" t="s">
        <v>1690</v>
      </c>
      <c r="C310" s="14" t="s">
        <v>1691</v>
      </c>
      <c r="D310" s="16" t="s">
        <v>1692</v>
      </c>
      <c r="E310" s="18" t="s">
        <v>24</v>
      </c>
      <c r="F310" s="16" t="s">
        <v>1638</v>
      </c>
      <c r="G310" s="14">
        <v>2026</v>
      </c>
      <c r="H310" s="17">
        <v>5</v>
      </c>
      <c r="I310" s="16" t="s">
        <v>26</v>
      </c>
      <c r="J310" s="16" t="s">
        <v>27</v>
      </c>
    </row>
    <row r="311" ht="12.9" customHeight="1" spans="1:10">
      <c r="A311" s="19"/>
      <c r="C311" s="19"/>
      <c r="D311" s="20"/>
      <c r="E311" s="21"/>
      <c r="F311" s="20"/>
      <c r="G311" s="19"/>
      <c r="H311" s="22"/>
      <c r="I311" s="20"/>
      <c r="J311" s="20"/>
    </row>
    <row r="312" ht="14" spans="1:10">
      <c r="A312" s="3" t="s">
        <v>1693</v>
      </c>
      <c r="B312" s="23"/>
      <c r="C312" s="23"/>
      <c r="D312" s="3"/>
      <c r="E312" s="3"/>
      <c r="F312" s="24"/>
      <c r="H312" s="7"/>
      <c r="I312" s="7"/>
      <c r="J312" s="25" t="s">
        <v>1694</v>
      </c>
    </row>
    <row r="313" spans="1:10">
      <c r="B313" s="6"/>
      <c r="C313" s="6"/>
      <c r="D313" s="6"/>
      <c r="F313" s="6"/>
      <c r="G313" s="6"/>
      <c r="H313" s="6"/>
      <c r="I313" s="6"/>
    </row>
    <row r="314" spans="1:10">
      <c r="A314" s="3" t="s">
        <v>1695</v>
      </c>
    </row>
  </sheetData>
  <mergeCells count="2">
    <mergeCell ref="B1:J1"/>
    <mergeCell ref="B313:J313"/>
  </mergeCells>
  <pageMargins left="0.708661417322835" right="0.590551181102362" top="0.748031496062992" bottom="0.748031496062992" header="0.31496062992126" footer="0.31496062992126"/>
  <pageSetup paperSize="9" scale="45" fitToHeight="0" orientation="landscape" horizontalDpi="300" verticalDpi="300"/>
  <headerFooter>
    <oddFooter>&amp;C&amp;P</oddFooter>
  </headerFooter>
  <ignoredErrors>
    <ignoredError sqref="B4:B117 B153:B165 B119:B1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毛晓庆</cp:lastModifiedBy>
  <dcterms:created xsi:type="dcterms:W3CDTF">2023-07-07T05:58:00Z</dcterms:created>
  <cp:lastPrinted>2025-07-30T07:27:00Z</cp:lastPrinted>
  <dcterms:modified xsi:type="dcterms:W3CDTF">2026-02-28T01:21:16Z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2A70462304464BE7891419B0B6EFD1D0_13</vt:lpwstr>
  </property>
  <property fmtid="{D5CDD505-2E9C-101B-9397-08002B2CF9AE}" pid="4" name="CalculationRule">
    <vt:i4>0</vt:i4>
  </property>
</Properties>
</file>